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60" windowWidth="15135" windowHeight="9405" activeTab="0"/>
  </bookViews>
  <sheets>
    <sheet name="YTLE(67.1)" sheetId="1" r:id="rId1"/>
    <sheet name="YTLE(67.2)" sheetId="2" r:id="rId2"/>
    <sheet name="YTLE(67.3)" sheetId="3" r:id="rId3"/>
    <sheet name="YTLE(68)" sheetId="4" r:id="rId4"/>
    <sheet name="YTLE(69)" sheetId="5" r:id="rId5"/>
    <sheet name="YTLE(70)" sheetId="6" r:id="rId6"/>
    <sheet name="YTLE(70.1)" sheetId="7" r:id="rId7"/>
    <sheet name="YTLE(71)" sheetId="8" r:id="rId8"/>
  </sheets>
  <definedNames>
    <definedName name="DName">'YTLE(67.1)'!$A$1:$E$15</definedName>
    <definedName name="Name">'YTLE(67.1)'!$A$2:$A$15</definedName>
    <definedName name="_xlnm.Print_Area" localSheetId="7">'YTLE(71)'!$B$4:$G$8</definedName>
    <definedName name="SI" localSheetId="6">'YTLE(70.1)'!$C$913:$C$1112</definedName>
    <definedName name="SI">'YTLE(70)'!$AF$7:$AF$206</definedName>
    <definedName name="VName">'YTLE(67.1)'!$A$2:$E$15</definedName>
  </definedNames>
  <calcPr fullCalcOnLoad="1"/>
  <pivotCaches>
    <pivotCache cacheId="1" r:id="rId9"/>
  </pivotCaches>
</workbook>
</file>

<file path=xl/sharedStrings.xml><?xml version="1.0" encoding="utf-8"?>
<sst xmlns="http://schemas.openxmlformats.org/spreadsheetml/2006/main" count="11424" uniqueCount="1253">
  <si>
    <t>Lname</t>
  </si>
  <si>
    <t>Fname</t>
  </si>
  <si>
    <t>Date</t>
  </si>
  <si>
    <t>Hours</t>
  </si>
  <si>
    <t>Wage</t>
  </si>
  <si>
    <t>LName 1</t>
  </si>
  <si>
    <t>FName 2</t>
  </si>
  <si>
    <t>LName 2</t>
  </si>
  <si>
    <t>FName 3</t>
  </si>
  <si>
    <t>LName 3</t>
  </si>
  <si>
    <t>FName 4</t>
  </si>
  <si>
    <t>LName 4</t>
  </si>
  <si>
    <t>FName 5</t>
  </si>
  <si>
    <t>LName 5</t>
  </si>
  <si>
    <t>FName 6</t>
  </si>
  <si>
    <t>LName 6</t>
  </si>
  <si>
    <t>FName 7</t>
  </si>
  <si>
    <t>LName 7</t>
  </si>
  <si>
    <t>FName 8</t>
  </si>
  <si>
    <t>LName 8</t>
  </si>
  <si>
    <t>FName 9</t>
  </si>
  <si>
    <t>LName 9</t>
  </si>
  <si>
    <t>FName 10</t>
  </si>
  <si>
    <t>LName 10</t>
  </si>
  <si>
    <t>FName 11</t>
  </si>
  <si>
    <t>LName 11</t>
  </si>
  <si>
    <t>FName 12</t>
  </si>
  <si>
    <t>LName 12</t>
  </si>
  <si>
    <t>FName 13</t>
  </si>
  <si>
    <t>LName 13</t>
  </si>
  <si>
    <t>FName 14</t>
  </si>
  <si>
    <t>LName 14</t>
  </si>
  <si>
    <t>FName 15</t>
  </si>
  <si>
    <t>&lt;== Data Validation</t>
  </si>
  <si>
    <t>&lt;== VLOOKUP formula</t>
  </si>
  <si>
    <t>&lt;== DGET formula</t>
  </si>
  <si>
    <t>To pull data from one sheet to another, use VLOOKUP or DGET function.</t>
  </si>
  <si>
    <r>
      <t xml:space="preserve">For VLOOKUP, name first column without field name to use with Data Validation, then name whole table </t>
    </r>
    <r>
      <rPr>
        <b/>
        <u val="single"/>
        <sz val="11"/>
        <rFont val="Calibri"/>
        <family val="2"/>
      </rPr>
      <t>without</t>
    </r>
    <r>
      <rPr>
        <sz val="11"/>
        <rFont val="Calibri"/>
        <family val="2"/>
      </rPr>
      <t xml:space="preserve"> Field Names for the DGET function.</t>
    </r>
  </si>
  <si>
    <r>
      <t xml:space="preserve">For DGET, name first column without field name to use with Data Validation, then name whole table </t>
    </r>
    <r>
      <rPr>
        <b/>
        <u val="single"/>
        <sz val="11"/>
        <rFont val="Calibri"/>
        <family val="2"/>
      </rPr>
      <t>with</t>
    </r>
    <r>
      <rPr>
        <sz val="11"/>
        <rFont val="Calibri"/>
        <family val="2"/>
      </rPr>
      <t xml:space="preserve"> Field Names for the DGET function.</t>
    </r>
  </si>
  <si>
    <t>Quiz 1</t>
  </si>
  <si>
    <t>The Auto Fill Option "Smart Tags" drop-down lists will change depending on what you copy. For example, if you copy a number the drop-down list will be different than if you copy a date.</t>
  </si>
  <si>
    <t>Auto Fill Option "Smart Tags" are context sensitive drop-down arrows that appear after you use the "Fill Handle" and Angry Rabbit (Cross Hair) to copy a number, a date, a word (Text and number), a formula, or just format.</t>
  </si>
  <si>
    <t>The terms are: Point to the "Fill Handle" (little black box in lower right corner), then when you see the "Cross Hair" (Also known as the "angry rabbit" -- It is the thin black cross cursor), double click. It will copy as long as there is something below it or to the left, or to the right (in that order). The whole process is just one of many ways to copy something down a column.</t>
  </si>
  <si>
    <t>Number</t>
  </si>
  <si>
    <t>Word and No.</t>
  </si>
  <si>
    <t>Formula</t>
  </si>
  <si>
    <t>Formatting Only</t>
  </si>
  <si>
    <t>Below is 1st</t>
  </si>
  <si>
    <t>Left is 2nd</t>
  </si>
  <si>
    <t>Right is last</t>
  </si>
  <si>
    <t>Rank / Value</t>
  </si>
  <si>
    <t>Position</t>
  </si>
  <si>
    <t>Alphabetical (Player)</t>
  </si>
  <si>
    <t>Team</t>
  </si>
  <si>
    <t>Bye Week</t>
  </si>
  <si>
    <t>Fox Sports.com</t>
  </si>
  <si>
    <t>Sports Illistrated.com</t>
  </si>
  <si>
    <t>ESPN.com</t>
  </si>
  <si>
    <t>CBS Sportsline.com</t>
  </si>
  <si>
    <t>Fantasy Football Toolbox.com</t>
  </si>
  <si>
    <t>Fantasy Football.com</t>
  </si>
  <si>
    <t>Orange Rhino Value Index</t>
  </si>
  <si>
    <t>(Fox)</t>
  </si>
  <si>
    <t>(ESPN)</t>
  </si>
  <si>
    <t>(CBS)</t>
  </si>
  <si>
    <t>(FFT)</t>
  </si>
  <si>
    <t>(FF)</t>
  </si>
  <si>
    <t xml:space="preserve">Player </t>
  </si>
  <si>
    <t xml:space="preserve">Pos </t>
  </si>
  <si>
    <t xml:space="preserve">Team </t>
  </si>
  <si>
    <t xml:space="preserve">Bye </t>
  </si>
  <si>
    <t xml:space="preserve">Rank </t>
  </si>
  <si>
    <t>Pos</t>
  </si>
  <si>
    <t>FOX</t>
  </si>
  <si>
    <t>SI</t>
  </si>
  <si>
    <t>ESPN</t>
  </si>
  <si>
    <t>CBS</t>
  </si>
  <si>
    <t>FFT</t>
  </si>
  <si>
    <t>FF</t>
  </si>
  <si>
    <t>Orange Rhino Value</t>
  </si>
  <si>
    <t>MASTER</t>
  </si>
  <si>
    <t xml:space="preserve">LaDainian Tomlinson  </t>
  </si>
  <si>
    <t xml:space="preserve"> RB </t>
  </si>
  <si>
    <t xml:space="preserve"> San Diego </t>
  </si>
  <si>
    <t xml:space="preserve">RB  </t>
  </si>
  <si>
    <t xml:space="preserve">SDG  </t>
  </si>
  <si>
    <t xml:space="preserve">LaDainian Tomlinson </t>
  </si>
  <si>
    <t>RB</t>
  </si>
  <si>
    <t>SD</t>
  </si>
  <si>
    <t>LaDainian Tomlinson</t>
  </si>
  <si>
    <t xml:space="preserve"> RB</t>
  </si>
  <si>
    <t xml:space="preserve"> San Diego  </t>
  </si>
  <si>
    <t>Ladainian Tomlinson</t>
  </si>
  <si>
    <t xml:space="preserve">  LaDainian Tomlinson  </t>
  </si>
  <si>
    <t xml:space="preserve">RB </t>
  </si>
  <si>
    <t xml:space="preserve">San Diego </t>
  </si>
  <si>
    <t xml:space="preserve">Marvin Harrison </t>
  </si>
  <si>
    <t xml:space="preserve">WR </t>
  </si>
  <si>
    <t xml:space="preserve">Indianapolis </t>
  </si>
  <si>
    <t>A</t>
  </si>
  <si>
    <t xml:space="preserve">Adam Vinatieri </t>
  </si>
  <si>
    <t xml:space="preserve">K </t>
  </si>
  <si>
    <t xml:space="preserve">Edgerrin James </t>
  </si>
  <si>
    <t xml:space="preserve">Arizona </t>
  </si>
  <si>
    <t xml:space="preserve">Jacksonville </t>
  </si>
  <si>
    <t xml:space="preserve">D/ST </t>
  </si>
  <si>
    <t xml:space="preserve">Steven Jackson </t>
  </si>
  <si>
    <t xml:space="preserve">St. Louis </t>
  </si>
  <si>
    <t xml:space="preserve">STL </t>
  </si>
  <si>
    <t>StL</t>
  </si>
  <si>
    <t>Steven Jackson</t>
  </si>
  <si>
    <t xml:space="preserve"> St. Louis </t>
  </si>
  <si>
    <t>STL</t>
  </si>
  <si>
    <t xml:space="preserve">Steve Smith </t>
  </si>
  <si>
    <t xml:space="preserve">Carolina </t>
  </si>
  <si>
    <t xml:space="preserve">Aaron Brooks </t>
  </si>
  <si>
    <t xml:space="preserve"> Aaron Brooks</t>
  </si>
  <si>
    <t>Ahman Green</t>
  </si>
  <si>
    <t>Andre Johnson</t>
  </si>
  <si>
    <t xml:space="preserve">Adrian Peterson </t>
  </si>
  <si>
    <t xml:space="preserve">Minnesota </t>
  </si>
  <si>
    <t xml:space="preserve">Larry Fitzgerald </t>
  </si>
  <si>
    <t xml:space="preserve">Josh Scobee </t>
  </si>
  <si>
    <t xml:space="preserve">Larry Johnson </t>
  </si>
  <si>
    <t xml:space="preserve">Kansas City </t>
  </si>
  <si>
    <t xml:space="preserve">KC </t>
  </si>
  <si>
    <t>KC</t>
  </si>
  <si>
    <t>Larry Johnson</t>
  </si>
  <si>
    <t xml:space="preserve"> Kansas City </t>
  </si>
  <si>
    <t xml:space="preserve">Chad Johnson </t>
  </si>
  <si>
    <t xml:space="preserve">Cincinnati </t>
  </si>
  <si>
    <t xml:space="preserve"> Adam Vinatieri</t>
  </si>
  <si>
    <t>Alge Crumpler</t>
  </si>
  <si>
    <t>Anquan Boldin</t>
  </si>
  <si>
    <t xml:space="preserve">Chicago </t>
  </si>
  <si>
    <t xml:space="preserve">Anquan Boldin </t>
  </si>
  <si>
    <t xml:space="preserve">Olindo Mare </t>
  </si>
  <si>
    <t xml:space="preserve">New Orleans </t>
  </si>
  <si>
    <t xml:space="preserve">Shaun Alexander </t>
  </si>
  <si>
    <t xml:space="preserve">Seattle </t>
  </si>
  <si>
    <t xml:space="preserve">Frank Gore </t>
  </si>
  <si>
    <t xml:space="preserve">SF </t>
  </si>
  <si>
    <t>SF</t>
  </si>
  <si>
    <t>Shaun Alexander</t>
  </si>
  <si>
    <t xml:space="preserve"> Seattle </t>
  </si>
  <si>
    <t>Frank Gore</t>
  </si>
  <si>
    <t xml:space="preserve">San Francisco </t>
  </si>
  <si>
    <t xml:space="preserve">Torry Holt </t>
  </si>
  <si>
    <t xml:space="preserve">Ahman Green </t>
  </si>
  <si>
    <t xml:space="preserve"> Ahman Green</t>
  </si>
  <si>
    <t>Antonio Gates</t>
  </si>
  <si>
    <t xml:space="preserve">Ahmad Bradshaw </t>
  </si>
  <si>
    <t xml:space="preserve">N.Y. Giants </t>
  </si>
  <si>
    <t xml:space="preserve">Matt Leinart </t>
  </si>
  <si>
    <t xml:space="preserve">QB </t>
  </si>
  <si>
    <t xml:space="preserve">Drew Brees </t>
  </si>
  <si>
    <t xml:space="preserve">SEA </t>
  </si>
  <si>
    <t>Sea</t>
  </si>
  <si>
    <t xml:space="preserve"> San Francisco </t>
  </si>
  <si>
    <t>Willie Parker</t>
  </si>
  <si>
    <t>PIT</t>
  </si>
  <si>
    <t>Joseph Addai</t>
  </si>
  <si>
    <t>IND</t>
  </si>
  <si>
    <t xml:space="preserve">Terrell Owens </t>
  </si>
  <si>
    <t xml:space="preserve">Dallas </t>
  </si>
  <si>
    <t xml:space="preserve">Alex Smith </t>
  </si>
  <si>
    <t xml:space="preserve"> Alex Smith</t>
  </si>
  <si>
    <t>C</t>
  </si>
  <si>
    <t xml:space="preserve">Houston </t>
  </si>
  <si>
    <t xml:space="preserve">Neil Rackers </t>
  </si>
  <si>
    <t xml:space="preserve">Vince Young </t>
  </si>
  <si>
    <t xml:space="preserve">Tennessee </t>
  </si>
  <si>
    <t xml:space="preserve">Brian Westbrook </t>
  </si>
  <si>
    <t xml:space="preserve">Philadelphia </t>
  </si>
  <si>
    <t xml:space="preserve">Willie Parker </t>
  </si>
  <si>
    <t xml:space="preserve">PIT </t>
  </si>
  <si>
    <t xml:space="preserve">Joseph Addai </t>
  </si>
  <si>
    <t>Ind</t>
  </si>
  <si>
    <t>Peyton Manning</t>
  </si>
  <si>
    <t xml:space="preserve"> QB</t>
  </si>
  <si>
    <t xml:space="preserve"> Indianapolis </t>
  </si>
  <si>
    <t>Brian Westbrook</t>
  </si>
  <si>
    <t>PHI</t>
  </si>
  <si>
    <t>SEA</t>
  </si>
  <si>
    <t xml:space="preserve">Pittsburgh </t>
  </si>
  <si>
    <t xml:space="preserve">Reggie Wayne </t>
  </si>
  <si>
    <t xml:space="preserve"> Alge Crumpler</t>
  </si>
  <si>
    <t xml:space="preserve">Marcel Shipp </t>
  </si>
  <si>
    <t xml:space="preserve">Reggie Bush </t>
  </si>
  <si>
    <t xml:space="preserve">Rudi Johnson </t>
  </si>
  <si>
    <t xml:space="preserve">CIN </t>
  </si>
  <si>
    <t>Pit</t>
  </si>
  <si>
    <t xml:space="preserve"> Philadelphia </t>
  </si>
  <si>
    <t xml:space="preserve">Alge Crumpler </t>
  </si>
  <si>
    <t xml:space="preserve"> Amani Toomer</t>
  </si>
  <si>
    <t>B</t>
  </si>
  <si>
    <t xml:space="preserve">TE </t>
  </si>
  <si>
    <t xml:space="preserve">Atlanta </t>
  </si>
  <si>
    <t xml:space="preserve">Jerious Norwood </t>
  </si>
  <si>
    <t xml:space="preserve">Maurice Jones-Drew </t>
  </si>
  <si>
    <t xml:space="preserve">PHI </t>
  </si>
  <si>
    <t xml:space="preserve">Peyton Manning </t>
  </si>
  <si>
    <t>QB</t>
  </si>
  <si>
    <t xml:space="preserve">Roy Williams </t>
  </si>
  <si>
    <t xml:space="preserve">Detroit </t>
  </si>
  <si>
    <t xml:space="preserve">Alvin Pearman </t>
  </si>
  <si>
    <t xml:space="preserve">Amani Toomer </t>
  </si>
  <si>
    <t xml:space="preserve"> Andre Johnson</t>
  </si>
  <si>
    <t>Ben Roethlisberger</t>
  </si>
  <si>
    <t>Carnell Williams</t>
  </si>
  <si>
    <t xml:space="preserve">Clinton Portis </t>
  </si>
  <si>
    <t xml:space="preserve">Washington </t>
  </si>
  <si>
    <t xml:space="preserve">Laurence Maroney </t>
  </si>
  <si>
    <t xml:space="preserve">New England </t>
  </si>
  <si>
    <t xml:space="preserve">IND </t>
  </si>
  <si>
    <t>Phi</t>
  </si>
  <si>
    <t xml:space="preserve"> Pittsburgh </t>
  </si>
  <si>
    <t>Laurence Maroney</t>
  </si>
  <si>
    <t>NE</t>
  </si>
  <si>
    <t>Rudi Johnson</t>
  </si>
  <si>
    <t>CIN</t>
  </si>
  <si>
    <t xml:space="preserve">Javon Walker </t>
  </si>
  <si>
    <t xml:space="preserve">Denver </t>
  </si>
  <si>
    <t xml:space="preserve">Andre Johnson </t>
  </si>
  <si>
    <t xml:space="preserve"> Anquan Boldin</t>
  </si>
  <si>
    <t>Brett Favre</t>
  </si>
  <si>
    <t>Carson Palmer</t>
  </si>
  <si>
    <t xml:space="preserve">Warrick Dunn </t>
  </si>
  <si>
    <t xml:space="preserve">Deuce McAllister </t>
  </si>
  <si>
    <t>Cin</t>
  </si>
  <si>
    <t xml:space="preserve"> Cincinnati </t>
  </si>
  <si>
    <t>Reggie Bush</t>
  </si>
  <si>
    <t>NO</t>
  </si>
  <si>
    <t xml:space="preserve">Donald Driver </t>
  </si>
  <si>
    <t xml:space="preserve">Green Bay </t>
  </si>
  <si>
    <t xml:space="preserve">Andre' Davis </t>
  </si>
  <si>
    <t xml:space="preserve"> Antonio Bryant</t>
  </si>
  <si>
    <t>Chad Johnson</t>
  </si>
  <si>
    <t xml:space="preserve">Joe Horn </t>
  </si>
  <si>
    <t xml:space="preserve">Fred Taylor </t>
  </si>
  <si>
    <t xml:space="preserve">Willis McGahee </t>
  </si>
  <si>
    <t xml:space="preserve">Baltimore </t>
  </si>
  <si>
    <t xml:space="preserve">Travis Henry </t>
  </si>
  <si>
    <t xml:space="preserve">DEN </t>
  </si>
  <si>
    <t>Travis Henry</t>
  </si>
  <si>
    <t xml:space="preserve"> Denver </t>
  </si>
  <si>
    <t xml:space="preserve">Antawaan Randle El </t>
  </si>
  <si>
    <t xml:space="preserve"> Antonio Gates</t>
  </si>
  <si>
    <t>Chester Taylor</t>
  </si>
  <si>
    <t xml:space="preserve">Anthony Gonzalez </t>
  </si>
  <si>
    <t xml:space="preserve">Ladell Betts </t>
  </si>
  <si>
    <t xml:space="preserve">NO </t>
  </si>
  <si>
    <t xml:space="preserve">Ronnie Brown </t>
  </si>
  <si>
    <t>Mia</t>
  </si>
  <si>
    <t xml:space="preserve"> New Orleans </t>
  </si>
  <si>
    <t>Clinton Portis</t>
  </si>
  <si>
    <t>WAS</t>
  </si>
  <si>
    <t xml:space="preserve">Marques Colston </t>
  </si>
  <si>
    <t xml:space="preserve">Antonio Bryant </t>
  </si>
  <si>
    <t xml:space="preserve"> Antwaan Randle El</t>
  </si>
  <si>
    <t>Chris Brown</t>
  </si>
  <si>
    <t xml:space="preserve">Anthony Thomas </t>
  </si>
  <si>
    <t xml:space="preserve">Buffalo </t>
  </si>
  <si>
    <t xml:space="preserve">Todd Heap </t>
  </si>
  <si>
    <t xml:space="preserve">LenDale White </t>
  </si>
  <si>
    <t xml:space="preserve">JAC </t>
  </si>
  <si>
    <t>Bal</t>
  </si>
  <si>
    <t>Willis McGahee</t>
  </si>
  <si>
    <t xml:space="preserve"> Baltimore </t>
  </si>
  <si>
    <t>DEN</t>
  </si>
  <si>
    <t xml:space="preserve">Lee Evans </t>
  </si>
  <si>
    <t xml:space="preserve">Antonio Gates </t>
  </si>
  <si>
    <t xml:space="preserve"> Ashley Lelie</t>
  </si>
  <si>
    <t>Chris Chambers</t>
  </si>
  <si>
    <t xml:space="preserve">Mark Clayton </t>
  </si>
  <si>
    <t xml:space="preserve">Chris Brown </t>
  </si>
  <si>
    <t xml:space="preserve">BAL </t>
  </si>
  <si>
    <t xml:space="preserve"> New England </t>
  </si>
  <si>
    <t>BAL</t>
  </si>
  <si>
    <t>MIA</t>
  </si>
  <si>
    <t xml:space="preserve">Arnaz Battle </t>
  </si>
  <si>
    <t xml:space="preserve"> Atlanta D/ST</t>
  </si>
  <si>
    <t>Cedric Benson</t>
  </si>
  <si>
    <t xml:space="preserve">Chris Henry </t>
  </si>
  <si>
    <t xml:space="preserve">ARI </t>
  </si>
  <si>
    <t>WR</t>
  </si>
  <si>
    <t>Car</t>
  </si>
  <si>
    <t>Ronnie Brown</t>
  </si>
  <si>
    <t xml:space="preserve"> Miami </t>
  </si>
  <si>
    <t>CAR</t>
  </si>
  <si>
    <t xml:space="preserve">Atlanta Falcons </t>
  </si>
  <si>
    <t>Corey Dillon</t>
  </si>
  <si>
    <t xml:space="preserve">Ben Roethlisberger </t>
  </si>
  <si>
    <t xml:space="preserve">Derrick Mason </t>
  </si>
  <si>
    <t xml:space="preserve">Chris Cooley </t>
  </si>
  <si>
    <t>Marvin Harrison</t>
  </si>
  <si>
    <t xml:space="preserve"> WR</t>
  </si>
  <si>
    <t>Steve Smith</t>
  </si>
  <si>
    <t xml:space="preserve">Randy Moss </t>
  </si>
  <si>
    <t xml:space="preserve">Antowain Smith </t>
  </si>
  <si>
    <t xml:space="preserve"> Baltimore D/ST</t>
  </si>
  <si>
    <t>D</t>
  </si>
  <si>
    <t xml:space="preserve">Ben Troupe </t>
  </si>
  <si>
    <t xml:space="preserve">Steve McNair </t>
  </si>
  <si>
    <t xml:space="preserve">Eric Johnson </t>
  </si>
  <si>
    <t xml:space="preserve">CAR </t>
  </si>
  <si>
    <t>Den</t>
  </si>
  <si>
    <t xml:space="preserve">Miami </t>
  </si>
  <si>
    <t xml:space="preserve">T.J. Houshmandzadeh </t>
  </si>
  <si>
    <t xml:space="preserve">Antwaan Randle El </t>
  </si>
  <si>
    <t xml:space="preserve">Baltimore Ravens </t>
  </si>
  <si>
    <t xml:space="preserve"> Ben Roethlisberger</t>
  </si>
  <si>
    <t>Darrell Jackson</t>
  </si>
  <si>
    <t xml:space="preserve">Benjamin Watson </t>
  </si>
  <si>
    <t xml:space="preserve">Mike Anderson </t>
  </si>
  <si>
    <t xml:space="preserve">DAL </t>
  </si>
  <si>
    <t xml:space="preserve">Carson Palmer </t>
  </si>
  <si>
    <t>Edgerrin James</t>
  </si>
  <si>
    <t>ARI</t>
  </si>
  <si>
    <t>JAC</t>
  </si>
  <si>
    <t xml:space="preserve">Plaxico Burress </t>
  </si>
  <si>
    <t xml:space="preserve">Arlen Harris </t>
  </si>
  <si>
    <t xml:space="preserve"> Ben Troupe</t>
  </si>
  <si>
    <t>Deion Branch</t>
  </si>
  <si>
    <t xml:space="preserve">Bernard Berrian </t>
  </si>
  <si>
    <t xml:space="preserve">Matt Stover </t>
  </si>
  <si>
    <t>Jac</t>
  </si>
  <si>
    <t>Torry Holt</t>
  </si>
  <si>
    <t xml:space="preserve">Hines Ward </t>
  </si>
  <si>
    <t xml:space="preserve"> Ben Watson</t>
  </si>
  <si>
    <t>Chris Cooley</t>
  </si>
  <si>
    <t>DeShaun Foster</t>
  </si>
  <si>
    <t xml:space="preserve">Brandon Jackson </t>
  </si>
  <si>
    <t xml:space="preserve">Marshawn Lynch </t>
  </si>
  <si>
    <t xml:space="preserve">Santana Moss </t>
  </si>
  <si>
    <t xml:space="preserve">Cedric Benson </t>
  </si>
  <si>
    <t>Maurice Jones-Drew</t>
  </si>
  <si>
    <t xml:space="preserve"> Jacksonville </t>
  </si>
  <si>
    <t>JAX</t>
  </si>
  <si>
    <t xml:space="preserve">Laveranues Coles </t>
  </si>
  <si>
    <t xml:space="preserve">New York Jets </t>
  </si>
  <si>
    <t xml:space="preserve">Artose Pinner </t>
  </si>
  <si>
    <t xml:space="preserve">Ben Watson </t>
  </si>
  <si>
    <t xml:space="preserve"> Billy Volek</t>
  </si>
  <si>
    <t>Chris Perry</t>
  </si>
  <si>
    <t>Domanick Davis</t>
  </si>
  <si>
    <t xml:space="preserve">Brandon Jacobs </t>
  </si>
  <si>
    <t xml:space="preserve">Devery Henderson </t>
  </si>
  <si>
    <t xml:space="preserve">Thomas Jones </t>
  </si>
  <si>
    <t xml:space="preserve">NYJ </t>
  </si>
  <si>
    <t xml:space="preserve"> Arizona </t>
  </si>
  <si>
    <t>CHI</t>
  </si>
  <si>
    <t xml:space="preserve">Ashley Lelie </t>
  </si>
  <si>
    <t xml:space="preserve">Billy Volek </t>
  </si>
  <si>
    <t xml:space="preserve"> Bobby Engram</t>
  </si>
  <si>
    <t>Donald Driver</t>
  </si>
  <si>
    <t xml:space="preserve">Brandon Jones </t>
  </si>
  <si>
    <t xml:space="preserve">Matt Jones </t>
  </si>
  <si>
    <t>Chi</t>
  </si>
  <si>
    <t xml:space="preserve"> Washington </t>
  </si>
  <si>
    <t xml:space="preserve">Darrell Jackson </t>
  </si>
  <si>
    <t xml:space="preserve">Brad Johnson </t>
  </si>
  <si>
    <t xml:space="preserve"> Brandon Jacobs</t>
  </si>
  <si>
    <t>Donovan Mcnabb</t>
  </si>
  <si>
    <t xml:space="preserve">Brandon Marshall </t>
  </si>
  <si>
    <t xml:space="preserve">Dwayne Wright </t>
  </si>
  <si>
    <t>NYJ</t>
  </si>
  <si>
    <t xml:space="preserve"> Chicago </t>
  </si>
  <si>
    <t xml:space="preserve">Reggie Brown </t>
  </si>
  <si>
    <t xml:space="preserve">Brandon Lloyd </t>
  </si>
  <si>
    <t xml:space="preserve"> Brandon Lloyd</t>
  </si>
  <si>
    <t>Curtis Martin</t>
  </si>
  <si>
    <t>Drew Bledsoe</t>
  </si>
  <si>
    <t xml:space="preserve">Braylon Edwards </t>
  </si>
  <si>
    <t xml:space="preserve">Cleveland </t>
  </si>
  <si>
    <t xml:space="preserve">Reggie Williams </t>
  </si>
  <si>
    <t xml:space="preserve">NE </t>
  </si>
  <si>
    <t>Drew Brees</t>
  </si>
  <si>
    <t>Terrell Owens</t>
  </si>
  <si>
    <t xml:space="preserve"> Dallas </t>
  </si>
  <si>
    <t>DAL</t>
  </si>
  <si>
    <t xml:space="preserve">Deion Branch </t>
  </si>
  <si>
    <t xml:space="preserve">Brandon Stokley </t>
  </si>
  <si>
    <t xml:space="preserve"> Brandon Stokley</t>
  </si>
  <si>
    <t>E</t>
  </si>
  <si>
    <t xml:space="preserve">Brett Favre </t>
  </si>
  <si>
    <t xml:space="preserve">DeAngelo Williams </t>
  </si>
  <si>
    <t xml:space="preserve">MIA </t>
  </si>
  <si>
    <t>Was</t>
  </si>
  <si>
    <t>Thomas Jones</t>
  </si>
  <si>
    <t xml:space="preserve"> N.Y. Jets </t>
  </si>
  <si>
    <t>TE</t>
  </si>
  <si>
    <t xml:space="preserve">Joey Galloway </t>
  </si>
  <si>
    <t xml:space="preserve">Tampa Bay </t>
  </si>
  <si>
    <t xml:space="preserve"> Braylon Edwards</t>
  </si>
  <si>
    <t xml:space="preserve">Brian Leonard </t>
  </si>
  <si>
    <t xml:space="preserve">DeShaun Foster </t>
  </si>
  <si>
    <t xml:space="preserve">Shayne Graham </t>
  </si>
  <si>
    <t xml:space="preserve">Tom Brady </t>
  </si>
  <si>
    <t xml:space="preserve"> Carolina </t>
  </si>
  <si>
    <t xml:space="preserve"> Brett Favre</t>
  </si>
  <si>
    <t>Daunte Culpepper</t>
  </si>
  <si>
    <t>Eli Manning</t>
  </si>
  <si>
    <t xml:space="preserve">Dwayne Jarrett </t>
  </si>
  <si>
    <t xml:space="preserve">David Akers </t>
  </si>
  <si>
    <t xml:space="preserve">GB </t>
  </si>
  <si>
    <t>Tom Brady</t>
  </si>
  <si>
    <t xml:space="preserve">Terry Glenn </t>
  </si>
  <si>
    <t xml:space="preserve">Billy Cundiff </t>
  </si>
  <si>
    <t xml:space="preserve"> Brian Westbrook</t>
  </si>
  <si>
    <t>David Givens</t>
  </si>
  <si>
    <t>F</t>
  </si>
  <si>
    <t xml:space="preserve">Calvin Johnson </t>
  </si>
  <si>
    <t xml:space="preserve">John Kasay </t>
  </si>
  <si>
    <t xml:space="preserve">Sebastian Janikowski </t>
  </si>
  <si>
    <t xml:space="preserve">Oakland </t>
  </si>
  <si>
    <t xml:space="preserve">WAS </t>
  </si>
  <si>
    <t>Ari</t>
  </si>
  <si>
    <t>Reggie Wayne</t>
  </si>
  <si>
    <t xml:space="preserve">Bubba Franks </t>
  </si>
  <si>
    <t xml:space="preserve"> Bubba Franks</t>
  </si>
  <si>
    <t>DeAngelo Williams</t>
  </si>
  <si>
    <t xml:space="preserve">Carnell Williams </t>
  </si>
  <si>
    <t xml:space="preserve">Ryan Longwell </t>
  </si>
  <si>
    <t>Marion Barber III</t>
  </si>
  <si>
    <t>Dal</t>
  </si>
  <si>
    <t>Roy Williams</t>
  </si>
  <si>
    <t xml:space="preserve"> Detroit </t>
  </si>
  <si>
    <t>DET</t>
  </si>
  <si>
    <t xml:space="preserve">Chris Chambers </t>
  </si>
  <si>
    <t xml:space="preserve">Bobby Engram </t>
  </si>
  <si>
    <t xml:space="preserve">Byron Leftwich </t>
  </si>
  <si>
    <t xml:space="preserve"> Byron Leftwich</t>
  </si>
  <si>
    <t>H</t>
  </si>
  <si>
    <t>Marshawn Lynch</t>
  </si>
  <si>
    <t xml:space="preserve"> Buffalo </t>
  </si>
  <si>
    <t>Brandon Jacobs</t>
  </si>
  <si>
    <t>NYG</t>
  </si>
  <si>
    <t>Derrick Mason</t>
  </si>
  <si>
    <t>Hines Ward</t>
  </si>
  <si>
    <t xml:space="preserve">Donovan McNabb </t>
  </si>
  <si>
    <t xml:space="preserve">DET </t>
  </si>
  <si>
    <t>Hou</t>
  </si>
  <si>
    <t>Marc Bulger</t>
  </si>
  <si>
    <t>Larry Fitzgerald</t>
  </si>
  <si>
    <t xml:space="preserve">Jerricho Cotchery </t>
  </si>
  <si>
    <t xml:space="preserve"> Carnell Williams</t>
  </si>
  <si>
    <t>J</t>
  </si>
  <si>
    <t xml:space="preserve">Chad Jackson </t>
  </si>
  <si>
    <t xml:space="preserve">Vincent Jackson </t>
  </si>
  <si>
    <t xml:space="preserve">Carolina Panthers </t>
  </si>
  <si>
    <t xml:space="preserve"> Carolina D/ST</t>
  </si>
  <si>
    <t>Deuce McAllister</t>
  </si>
  <si>
    <t>Jamal Lewis</t>
  </si>
  <si>
    <t xml:space="preserve">Muhsin Muhammad </t>
  </si>
  <si>
    <t xml:space="preserve">HOU </t>
  </si>
  <si>
    <t>Jerious Norwood</t>
  </si>
  <si>
    <t>Atl</t>
  </si>
  <si>
    <t>Javon Walker</t>
  </si>
  <si>
    <t xml:space="preserve">Donte' Stallworth </t>
  </si>
  <si>
    <t xml:space="preserve"> Carson Palmer</t>
  </si>
  <si>
    <t xml:space="preserve">Chester Taylor </t>
  </si>
  <si>
    <t xml:space="preserve">Devin Hester </t>
  </si>
  <si>
    <t>Cle</t>
  </si>
  <si>
    <t xml:space="preserve"> N.Y. Giants </t>
  </si>
  <si>
    <t>TB</t>
  </si>
  <si>
    <t xml:space="preserve"> Cedric Benson</t>
  </si>
  <si>
    <t>Dominic Rhodes</t>
  </si>
  <si>
    <t>Jeremy Shockey</t>
  </si>
  <si>
    <t xml:space="preserve">Robbie Gould </t>
  </si>
  <si>
    <t xml:space="preserve">Marc Bulger </t>
  </si>
  <si>
    <t>RB  </t>
  </si>
  <si>
    <t>Min</t>
  </si>
  <si>
    <t xml:space="preserve"> TE</t>
  </si>
  <si>
    <t>Marques Colston</t>
  </si>
  <si>
    <t xml:space="preserve">Jerry Porter </t>
  </si>
  <si>
    <t xml:space="preserve"> Cedric Houston</t>
  </si>
  <si>
    <t xml:space="preserve">Greg Olsen </t>
  </si>
  <si>
    <t xml:space="preserve">LaMont Jordan </t>
  </si>
  <si>
    <t xml:space="preserve">BUF </t>
  </si>
  <si>
    <t>HOU</t>
  </si>
  <si>
    <t xml:space="preserve">Isaac Bruce </t>
  </si>
  <si>
    <t xml:space="preserve">Chad Pennington </t>
  </si>
  <si>
    <t xml:space="preserve"> Cedrick Wilson</t>
  </si>
  <si>
    <t>Donovan McNabb</t>
  </si>
  <si>
    <t>Julius Jones</t>
  </si>
  <si>
    <t xml:space="preserve">Dominic Rhodes </t>
  </si>
  <si>
    <t xml:space="preserve">Julius Jones </t>
  </si>
  <si>
    <t xml:space="preserve">CHI </t>
  </si>
  <si>
    <t>BUF</t>
  </si>
  <si>
    <t xml:space="preserve">Santonio Holmes </t>
  </si>
  <si>
    <t xml:space="preserve">Brian Calhoun </t>
  </si>
  <si>
    <t xml:space="preserve">Charles Rogers </t>
  </si>
  <si>
    <t xml:space="preserve"> Chad Jackson</t>
  </si>
  <si>
    <t>Donte Stallworth</t>
  </si>
  <si>
    <t>K</t>
  </si>
  <si>
    <t xml:space="preserve">Kenny Irons </t>
  </si>
  <si>
    <t>Buf</t>
  </si>
  <si>
    <t xml:space="preserve">Greg Jennings </t>
  </si>
  <si>
    <t xml:space="preserve">Brian Finneran </t>
  </si>
  <si>
    <t xml:space="preserve">Charlie Frye </t>
  </si>
  <si>
    <t xml:space="preserve"> Chad Johnson</t>
  </si>
  <si>
    <t>Kevin Jones</t>
  </si>
  <si>
    <t xml:space="preserve">Tony Hunt </t>
  </si>
  <si>
    <t>WR  </t>
  </si>
  <si>
    <t>GB</t>
  </si>
  <si>
    <t xml:space="preserve">Kevin Curtis </t>
  </si>
  <si>
    <t xml:space="preserve">Brian Griese </t>
  </si>
  <si>
    <t xml:space="preserve"> Charles Rogers</t>
  </si>
  <si>
    <t>L</t>
  </si>
  <si>
    <t xml:space="preserve">L.J. Smith </t>
  </si>
  <si>
    <t>QB  </t>
  </si>
  <si>
    <t>T.J. Houshmandzadeh</t>
  </si>
  <si>
    <t xml:space="preserve">Chicago Bears </t>
  </si>
  <si>
    <t xml:space="preserve"> Chester Taylor</t>
  </si>
  <si>
    <t>Ladanian Tomlinson</t>
  </si>
  <si>
    <t xml:space="preserve">Corey Dillon </t>
  </si>
  <si>
    <t xml:space="preserve">Free agent </t>
  </si>
  <si>
    <t>-</t>
  </si>
  <si>
    <t xml:space="preserve"> Houston </t>
  </si>
  <si>
    <t>CLE</t>
  </si>
  <si>
    <t xml:space="preserve">D.J. Hackett </t>
  </si>
  <si>
    <t xml:space="preserve">Bryant Johnson </t>
  </si>
  <si>
    <t xml:space="preserve"> Chicago Defense/Special Teams</t>
  </si>
  <si>
    <t>Eddie Kennison</t>
  </si>
  <si>
    <t>Lamont Jordan</t>
  </si>
  <si>
    <t xml:space="preserve">Craig Davis </t>
  </si>
  <si>
    <t xml:space="preserve">NYG </t>
  </si>
  <si>
    <t>Vince Young</t>
  </si>
  <si>
    <t xml:space="preserve"> Tennessee </t>
  </si>
  <si>
    <t xml:space="preserve"> Chris Brown</t>
  </si>
  <si>
    <t xml:space="preserve">Jamal Lewis </t>
  </si>
  <si>
    <t xml:space="preserve"> Green Bay </t>
  </si>
  <si>
    <t>Lee Evans</t>
  </si>
  <si>
    <t xml:space="preserve"> Chris Chambers</t>
  </si>
  <si>
    <t xml:space="preserve">Marion Barber </t>
  </si>
  <si>
    <t>Matt Hasselbeck</t>
  </si>
  <si>
    <t xml:space="preserve">Drew Bennett </t>
  </si>
  <si>
    <t xml:space="preserve">Chris Perry </t>
  </si>
  <si>
    <t xml:space="preserve"> Chris Cooley</t>
  </si>
  <si>
    <t>M</t>
  </si>
  <si>
    <t xml:space="preserve">Dallas Clark </t>
  </si>
  <si>
    <t xml:space="preserve">Kellen Winslow </t>
  </si>
  <si>
    <t>ATL</t>
  </si>
  <si>
    <t xml:space="preserve">Eddie Kennison </t>
  </si>
  <si>
    <t xml:space="preserve">Chris Simms </t>
  </si>
  <si>
    <t xml:space="preserve"> Chris Henry</t>
  </si>
  <si>
    <t xml:space="preserve">Jason Wright </t>
  </si>
  <si>
    <t xml:space="preserve">Ronald Curry </t>
  </si>
  <si>
    <t>Tony Gonzalez</t>
  </si>
  <si>
    <t>Cadillac Williams</t>
  </si>
  <si>
    <t xml:space="preserve"> Tampa Bay </t>
  </si>
  <si>
    <t xml:space="preserve">Cincinnati Bengals </t>
  </si>
  <si>
    <t xml:space="preserve"> Chris Perry</t>
  </si>
  <si>
    <t>Fred Taylor</t>
  </si>
  <si>
    <t xml:space="preserve">SDG </t>
  </si>
  <si>
    <t>Det</t>
  </si>
  <si>
    <t xml:space="preserve">Mike Furrey </t>
  </si>
  <si>
    <t xml:space="preserve">Cecil Sapp </t>
  </si>
  <si>
    <t xml:space="preserve"> Cincinnati D/ST</t>
  </si>
  <si>
    <t xml:space="preserve">Marion Barber III </t>
  </si>
  <si>
    <t>Plaxico Burress</t>
  </si>
  <si>
    <t xml:space="preserve"> Clinton Portis</t>
  </si>
  <si>
    <t xml:space="preserve">DeDe Dorsey </t>
  </si>
  <si>
    <t>Randy Moss</t>
  </si>
  <si>
    <t>Marion Barber</t>
  </si>
  <si>
    <t xml:space="preserve">Cedric Cobbs </t>
  </si>
  <si>
    <t xml:space="preserve">Curtis Martin </t>
  </si>
  <si>
    <t xml:space="preserve"> Corey Dillon</t>
  </si>
  <si>
    <t xml:space="preserve">Tony Romo </t>
  </si>
  <si>
    <t xml:space="preserve">Jason Elam </t>
  </si>
  <si>
    <t xml:space="preserve">Cedric Houston </t>
  </si>
  <si>
    <t xml:space="preserve"> Curtis Martin</t>
  </si>
  <si>
    <t>Jake Delhomme</t>
  </si>
  <si>
    <t xml:space="preserve">Jason Hanson </t>
  </si>
  <si>
    <t>Jon Kitna</t>
  </si>
  <si>
    <t>Adrian Peterson</t>
  </si>
  <si>
    <t>MIN</t>
  </si>
  <si>
    <t xml:space="preserve">Rod Smith </t>
  </si>
  <si>
    <t xml:space="preserve">Cedrick Wilson </t>
  </si>
  <si>
    <t>Jake Plummer</t>
  </si>
  <si>
    <t>R</t>
  </si>
  <si>
    <t xml:space="preserve">Jason Witten </t>
  </si>
  <si>
    <t xml:space="preserve">Joe Nedney </t>
  </si>
  <si>
    <t>TE  </t>
  </si>
  <si>
    <t>Adrian AD Peterson</t>
  </si>
  <si>
    <t xml:space="preserve">Dallas Cowboys </t>
  </si>
  <si>
    <t xml:space="preserve"> Dallas Clark</t>
  </si>
  <si>
    <t xml:space="preserve">Jeff Reed </t>
  </si>
  <si>
    <t xml:space="preserve">CLE </t>
  </si>
  <si>
    <t xml:space="preserve">Tony Gonzalez </t>
  </si>
  <si>
    <t xml:space="preserve">Daniel Graham </t>
  </si>
  <si>
    <t xml:space="preserve"> Dallas D/ST</t>
  </si>
  <si>
    <t xml:space="preserve">TB </t>
  </si>
  <si>
    <t xml:space="preserve"> Minnesota </t>
  </si>
  <si>
    <t>Santana Moss</t>
  </si>
  <si>
    <t xml:space="preserve">Mike Vanderjagt </t>
  </si>
  <si>
    <t>FA</t>
  </si>
  <si>
    <t xml:space="preserve">Chad Morton </t>
  </si>
  <si>
    <t xml:space="preserve"> Darrell Jackson</t>
  </si>
  <si>
    <t xml:space="preserve">Jon Kitna </t>
  </si>
  <si>
    <t xml:space="preserve"> Cleveland </t>
  </si>
  <si>
    <t xml:space="preserve">Tiki Barber </t>
  </si>
  <si>
    <t xml:space="preserve">Wes Welker </t>
  </si>
  <si>
    <t xml:space="preserve">Daunte Culpepper </t>
  </si>
  <si>
    <t xml:space="preserve"> Daunte Culpepper</t>
  </si>
  <si>
    <t>Jerry Porter</t>
  </si>
  <si>
    <t>Reuben Droughns</t>
  </si>
  <si>
    <t xml:space="preserve">Jay Cutler </t>
  </si>
  <si>
    <t xml:space="preserve">Jeremy Shockey </t>
  </si>
  <si>
    <t xml:space="preserve">MIN </t>
  </si>
  <si>
    <t>Laveranues Coles</t>
  </si>
  <si>
    <t xml:space="preserve">Dwayne Bowe </t>
  </si>
  <si>
    <t xml:space="preserve"> David Akers</t>
  </si>
  <si>
    <t>Joe Horn</t>
  </si>
  <si>
    <t>Ron Dayne</t>
  </si>
  <si>
    <t xml:space="preserve">Mike Bell </t>
  </si>
  <si>
    <t xml:space="preserve">ATL </t>
  </si>
  <si>
    <t>Ladell Betts</t>
  </si>
  <si>
    <t>Reggie Brown</t>
  </si>
  <si>
    <t xml:space="preserve">David Carr </t>
  </si>
  <si>
    <t xml:space="preserve"> David Carr</t>
  </si>
  <si>
    <t>Joey Galloway</t>
  </si>
  <si>
    <t>TEN</t>
  </si>
  <si>
    <t xml:space="preserve">David Givens </t>
  </si>
  <si>
    <t xml:space="preserve"> David Givens</t>
  </si>
  <si>
    <t>Mark Clayton</t>
  </si>
  <si>
    <t xml:space="preserve"> DeAngelo Williams</t>
  </si>
  <si>
    <t xml:space="preserve">Tony Scheffler </t>
  </si>
  <si>
    <t>Tatum Bell</t>
  </si>
  <si>
    <t>Vernon Davis</t>
  </si>
  <si>
    <t xml:space="preserve">Nate Burleson </t>
  </si>
  <si>
    <t xml:space="preserve"> Deion Branch</t>
  </si>
  <si>
    <t>S</t>
  </si>
  <si>
    <t xml:space="preserve">Denver Broncos </t>
  </si>
  <si>
    <t xml:space="preserve"> Denver D/ST</t>
  </si>
  <si>
    <t>Kevan Barlow</t>
  </si>
  <si>
    <t>Todd Heap</t>
  </si>
  <si>
    <t xml:space="preserve">Derrick Blaylock </t>
  </si>
  <si>
    <t xml:space="preserve"> Derrick Mason</t>
  </si>
  <si>
    <t>Jay Cutler</t>
  </si>
  <si>
    <t xml:space="preserve">Marty Booker </t>
  </si>
  <si>
    <t xml:space="preserve"> DeShaun Foster</t>
  </si>
  <si>
    <t>Kurt Warner</t>
  </si>
  <si>
    <t xml:space="preserve">Kevin Jones </t>
  </si>
  <si>
    <t>Terry Glenn</t>
  </si>
  <si>
    <t xml:space="preserve"> Deuce McAllister</t>
  </si>
  <si>
    <t xml:space="preserve">Tatum Bell </t>
  </si>
  <si>
    <t>LaMont Jordan</t>
  </si>
  <si>
    <t>Oak</t>
  </si>
  <si>
    <t>Tony Romo</t>
  </si>
  <si>
    <t xml:space="preserve">Matt Hasselbeck </t>
  </si>
  <si>
    <t xml:space="preserve">Ciatrick Fason </t>
  </si>
  <si>
    <t xml:space="preserve"> Domanick Davis</t>
  </si>
  <si>
    <t>T</t>
  </si>
  <si>
    <t>Braylon Edwards</t>
  </si>
  <si>
    <t xml:space="preserve">Clarence Moore </t>
  </si>
  <si>
    <t xml:space="preserve">Domanick Davis </t>
  </si>
  <si>
    <t xml:space="preserve"> Dominic Rhodes</t>
  </si>
  <si>
    <t xml:space="preserve">Eli Manning </t>
  </si>
  <si>
    <t xml:space="preserve"> Donald Driver</t>
  </si>
  <si>
    <t xml:space="preserve">Corey Bradford </t>
  </si>
  <si>
    <t xml:space="preserve"> Donovan McNabb</t>
  </si>
  <si>
    <t xml:space="preserve">Najeh Davenport </t>
  </si>
  <si>
    <t>Vincent Jackson</t>
  </si>
  <si>
    <t>Calvin Johnson</t>
  </si>
  <si>
    <t xml:space="preserve"> Donte' Stallworth</t>
  </si>
  <si>
    <t>Tiki Barber</t>
  </si>
  <si>
    <t xml:space="preserve">Michael Robinson </t>
  </si>
  <si>
    <t xml:space="preserve">Correll Buckhalter </t>
  </si>
  <si>
    <t xml:space="preserve"> Doug Gabriel</t>
  </si>
  <si>
    <t>Philip Rivers</t>
  </si>
  <si>
    <t xml:space="preserve">Vernon Davis </t>
  </si>
  <si>
    <t xml:space="preserve">Courtney Anderson </t>
  </si>
  <si>
    <t xml:space="preserve"> Drew Bennett</t>
  </si>
  <si>
    <t xml:space="preserve">Vernand Morency </t>
  </si>
  <si>
    <t>Kellen Winslow</t>
  </si>
  <si>
    <t>Jerricho Cotchery</t>
  </si>
  <si>
    <t xml:space="preserve">Courtney Roby </t>
  </si>
  <si>
    <t xml:space="preserve">Drew Bledsoe </t>
  </si>
  <si>
    <t xml:space="preserve"> Drew Bledsoe</t>
  </si>
  <si>
    <t>LenDale White</t>
  </si>
  <si>
    <t xml:space="preserve">Heath Miller </t>
  </si>
  <si>
    <t xml:space="preserve"> Drew Brees</t>
  </si>
  <si>
    <t>W</t>
  </si>
  <si>
    <t xml:space="preserve">Duce Staley </t>
  </si>
  <si>
    <t>Warrick Dunn</t>
  </si>
  <si>
    <t xml:space="preserve">TEN </t>
  </si>
  <si>
    <t>DEF</t>
  </si>
  <si>
    <t xml:space="preserve">Randy McMichael </t>
  </si>
  <si>
    <t xml:space="preserve"> Eddie Kennison</t>
  </si>
  <si>
    <t xml:space="preserve">Noah Herron </t>
  </si>
  <si>
    <t>Ten</t>
  </si>
  <si>
    <t xml:space="preserve"> Edgerrin James</t>
  </si>
  <si>
    <t xml:space="preserve">Dante Hall </t>
  </si>
  <si>
    <t xml:space="preserve"> Eli Manning</t>
  </si>
  <si>
    <t xml:space="preserve">Darius Watts </t>
  </si>
  <si>
    <t xml:space="preserve"> Eric Moulds</t>
  </si>
  <si>
    <t>Michael Vick</t>
  </si>
  <si>
    <t xml:space="preserve">Ron Dayne </t>
  </si>
  <si>
    <t xml:space="preserve">Philip Rivers </t>
  </si>
  <si>
    <t>Matt Leinart</t>
  </si>
  <si>
    <t xml:space="preserve"> Chicago</t>
  </si>
  <si>
    <t>Def</t>
  </si>
  <si>
    <t>Kellen Winslow Jr.</t>
  </si>
  <si>
    <t xml:space="preserve">Eric Moulds </t>
  </si>
  <si>
    <t xml:space="preserve"> Eric Parker</t>
  </si>
  <si>
    <t>P</t>
  </si>
  <si>
    <t xml:space="preserve">Donte Stallworth </t>
  </si>
  <si>
    <t xml:space="preserve">Ernest Wilford </t>
  </si>
  <si>
    <t xml:space="preserve"> Ernest Wilford</t>
  </si>
  <si>
    <t xml:space="preserve">OAK </t>
  </si>
  <si>
    <t xml:space="preserve"> Atlanta </t>
  </si>
  <si>
    <t>OAK</t>
  </si>
  <si>
    <t xml:space="preserve">Marcus Pollard </t>
  </si>
  <si>
    <t xml:space="preserve">Erron Kinney </t>
  </si>
  <si>
    <t xml:space="preserve"> Erron Kinney</t>
  </si>
  <si>
    <t>Donte' Stallworth</t>
  </si>
  <si>
    <t>Greg Jennings</t>
  </si>
  <si>
    <t>Isaac Bruce</t>
  </si>
  <si>
    <t xml:space="preserve"> Oakland </t>
  </si>
  <si>
    <t>Ben Watson</t>
  </si>
  <si>
    <t xml:space="preserve">David Garrard </t>
  </si>
  <si>
    <t xml:space="preserve"> Frank Gore</t>
  </si>
  <si>
    <t>Randy McMichael</t>
  </si>
  <si>
    <t xml:space="preserve"> Fred Taylor</t>
  </si>
  <si>
    <t>Vernand Morency</t>
  </si>
  <si>
    <t xml:space="preserve">David Patten </t>
  </si>
  <si>
    <t>G</t>
  </si>
  <si>
    <t xml:space="preserve">Jeff Wilkins </t>
  </si>
  <si>
    <t xml:space="preserve">Greg Jones </t>
  </si>
  <si>
    <t xml:space="preserve"> Greg Jones</t>
  </si>
  <si>
    <t>Mike Bell</t>
  </si>
  <si>
    <t>Brandon Jackson</t>
  </si>
  <si>
    <t xml:space="preserve">Dee Brown </t>
  </si>
  <si>
    <t>L.J. Smith</t>
  </si>
  <si>
    <t xml:space="preserve">John Carney </t>
  </si>
  <si>
    <t xml:space="preserve"> Heath Miller</t>
  </si>
  <si>
    <t>Rod Smith</t>
  </si>
  <si>
    <t>Bernard Berrian</t>
  </si>
  <si>
    <t xml:space="preserve">Dennis Northcutt </t>
  </si>
  <si>
    <t xml:space="preserve"> Hines Ward</t>
  </si>
  <si>
    <t>Roddy White</t>
  </si>
  <si>
    <t xml:space="preserve">Reuben Droughns </t>
  </si>
  <si>
    <t>Benjamin Watson</t>
  </si>
  <si>
    <t>Jason Witten</t>
  </si>
  <si>
    <t xml:space="preserve">Derek Hagan </t>
  </si>
  <si>
    <t>I</t>
  </si>
  <si>
    <t xml:space="preserve">Nate Kaeding </t>
  </si>
  <si>
    <t xml:space="preserve">Indianapolis Colts </t>
  </si>
  <si>
    <t xml:space="preserve"> Indianapolis D/ST</t>
  </si>
  <si>
    <t xml:space="preserve">Bears </t>
  </si>
  <si>
    <t xml:space="preserve">DST </t>
  </si>
  <si>
    <t xml:space="preserve"> Isaac Bruce</t>
  </si>
  <si>
    <t>Chris Henry</t>
  </si>
  <si>
    <t xml:space="preserve">DEF </t>
  </si>
  <si>
    <t>Matt Jones</t>
  </si>
  <si>
    <t xml:space="preserve">Ravens </t>
  </si>
  <si>
    <t xml:space="preserve"> Baltimore</t>
  </si>
  <si>
    <t xml:space="preserve">Desmond Clark </t>
  </si>
  <si>
    <t xml:space="preserve">Jacksonville Jaguars </t>
  </si>
  <si>
    <t xml:space="preserve"> Jacksonville D/ST</t>
  </si>
  <si>
    <t xml:space="preserve">Jake Delhomme </t>
  </si>
  <si>
    <t xml:space="preserve"> Jake Delhomme</t>
  </si>
  <si>
    <t xml:space="preserve">Jake Plummer </t>
  </si>
  <si>
    <t xml:space="preserve"> Jake Plummer</t>
  </si>
  <si>
    <t xml:space="preserve">Josh Brown </t>
  </si>
  <si>
    <t>Michael Turner</t>
  </si>
  <si>
    <t>Leon Washington</t>
  </si>
  <si>
    <t xml:space="preserve"> Jamal Lewis</t>
  </si>
  <si>
    <t>Steve McNair</t>
  </si>
  <si>
    <t xml:space="preserve">Michael Bennett </t>
  </si>
  <si>
    <t>Mike Furrey</t>
  </si>
  <si>
    <t xml:space="preserve"> Jason Elam</t>
  </si>
  <si>
    <t>Kevin Curtis</t>
  </si>
  <si>
    <t xml:space="preserve"> Jason Witten</t>
  </si>
  <si>
    <t xml:space="preserve">WAR </t>
  </si>
  <si>
    <t xml:space="preserve"> Javon Walker</t>
  </si>
  <si>
    <t xml:space="preserve">Michael Turner </t>
  </si>
  <si>
    <t xml:space="preserve"> Santonio Holmes</t>
  </si>
  <si>
    <t xml:space="preserve"> Pittsburgh</t>
  </si>
  <si>
    <t xml:space="preserve">Jay Feely </t>
  </si>
  <si>
    <t xml:space="preserve"> Jay Feely</t>
  </si>
  <si>
    <t>D.J. Hackett</t>
  </si>
  <si>
    <t xml:space="preserve"> Cleveland</t>
  </si>
  <si>
    <t xml:space="preserve">Doug Gabriel </t>
  </si>
  <si>
    <t xml:space="preserve"> Jeb Putzier</t>
  </si>
  <si>
    <t xml:space="preserve">Kevin Faulk </t>
  </si>
  <si>
    <t xml:space="preserve">Lorenzo Booker </t>
  </si>
  <si>
    <t>Devery Henderson</t>
  </si>
  <si>
    <t xml:space="preserve">Patriots </t>
  </si>
  <si>
    <t>DST</t>
  </si>
  <si>
    <t>San Diego Chargers</t>
  </si>
  <si>
    <t xml:space="preserve">Doug Jolley </t>
  </si>
  <si>
    <t xml:space="preserve"> Jeff Reed</t>
  </si>
  <si>
    <t xml:space="preserve"> Dallas</t>
  </si>
  <si>
    <t xml:space="preserve">Marshall Faulk </t>
  </si>
  <si>
    <t xml:space="preserve"> Jeff Wilkins</t>
  </si>
  <si>
    <t xml:space="preserve"> N.Y. Giants</t>
  </si>
  <si>
    <t xml:space="preserve">Jermaine Wiggins </t>
  </si>
  <si>
    <t xml:space="preserve"> Jeremy Shockey</t>
  </si>
  <si>
    <t>Santonio Holmes</t>
  </si>
  <si>
    <t xml:space="preserve"> St. Louis</t>
  </si>
  <si>
    <t>New England Patriots</t>
  </si>
  <si>
    <t xml:space="preserve">Jerramy Stevens </t>
  </si>
  <si>
    <t xml:space="preserve"> Jermaine Wiggins</t>
  </si>
  <si>
    <t>TJ Duckett</t>
  </si>
  <si>
    <t xml:space="preserve"> Atlanta</t>
  </si>
  <si>
    <t xml:space="preserve">Drew Carter </t>
  </si>
  <si>
    <t xml:space="preserve"> Jerramy Stevens</t>
  </si>
  <si>
    <t>TJ Houshmandzadeh</t>
  </si>
  <si>
    <t xml:space="preserve">Casey Fitzsimmons </t>
  </si>
  <si>
    <t xml:space="preserve"> Jerry Porter</t>
  </si>
  <si>
    <t>Drew Bennett</t>
  </si>
  <si>
    <t xml:space="preserve">Joe Jurevicius </t>
  </si>
  <si>
    <t xml:space="preserve"> Joe Horn</t>
  </si>
  <si>
    <t xml:space="preserve">Chargers </t>
  </si>
  <si>
    <t xml:space="preserve"> Joe Jurevicius</t>
  </si>
  <si>
    <t xml:space="preserve"> Green Bay</t>
  </si>
  <si>
    <t xml:space="preserve">John Owens </t>
  </si>
  <si>
    <t xml:space="preserve"> Joey Galloway</t>
  </si>
  <si>
    <t>Muhsin Muhammad</t>
  </si>
  <si>
    <t xml:space="preserve"> Tennessee</t>
  </si>
  <si>
    <t xml:space="preserve">Michael Vick </t>
  </si>
  <si>
    <t xml:space="preserve"> John Kasay</t>
  </si>
  <si>
    <t>Trent Green</t>
  </si>
  <si>
    <t xml:space="preserve">Lawrence Tynes </t>
  </si>
  <si>
    <t>Heath Miller</t>
  </si>
  <si>
    <t xml:space="preserve"> Joseph Addai</t>
  </si>
  <si>
    <t>Ravens D/ST</t>
  </si>
  <si>
    <t>D/ST</t>
  </si>
  <si>
    <t xml:space="preserve">Eric Parker </t>
  </si>
  <si>
    <t xml:space="preserve"> Josh Brown</t>
  </si>
  <si>
    <t xml:space="preserve">Priest Holmes </t>
  </si>
  <si>
    <t xml:space="preserve"> Philadelphia</t>
  </si>
  <si>
    <t xml:space="preserve"> Julius Jones</t>
  </si>
  <si>
    <t xml:space="preserve">Leon Washington </t>
  </si>
  <si>
    <t xml:space="preserve">New England Patriots </t>
  </si>
  <si>
    <t xml:space="preserve">Justin McCareins </t>
  </si>
  <si>
    <t xml:space="preserve"> Justin McCareins</t>
  </si>
  <si>
    <t xml:space="preserve">San Diego Chargers </t>
  </si>
  <si>
    <t xml:space="preserve"> Detroit</t>
  </si>
  <si>
    <t>Bears D/ST</t>
  </si>
  <si>
    <t xml:space="preserve"> New Orleans</t>
  </si>
  <si>
    <t xml:space="preserve">Keenan McCardell </t>
  </si>
  <si>
    <t xml:space="preserve"> Keenan McCardell</t>
  </si>
  <si>
    <t>Joe Jurevicius</t>
  </si>
  <si>
    <t>T.J. Duckett</t>
  </si>
  <si>
    <t xml:space="preserve"> Kellen Winslow Jr</t>
  </si>
  <si>
    <t xml:space="preserve">Eagles </t>
  </si>
  <si>
    <t xml:space="preserve">Kelly Holcomb </t>
  </si>
  <si>
    <t xml:space="preserve"> Kevan Barlow</t>
  </si>
  <si>
    <t>Correll Buckhalter</t>
  </si>
  <si>
    <t xml:space="preserve">Kevan Barlow </t>
  </si>
  <si>
    <t xml:space="preserve"> Kevin Curtis</t>
  </si>
  <si>
    <t>Ronald Curry</t>
  </si>
  <si>
    <t xml:space="preserve">Keyshawn Johnson </t>
  </si>
  <si>
    <t xml:space="preserve"> Kevin Jones</t>
  </si>
  <si>
    <t xml:space="preserve">J.P. Losman </t>
  </si>
  <si>
    <t>Anthony Thomas</t>
  </si>
  <si>
    <t xml:space="preserve"> San Diego</t>
  </si>
  <si>
    <t xml:space="preserve">Greg Lewis </t>
  </si>
  <si>
    <t xml:space="preserve">Koren Robinson </t>
  </si>
  <si>
    <t xml:space="preserve"> Keyshawn Johnson</t>
  </si>
  <si>
    <t xml:space="preserve"> Kansas City</t>
  </si>
  <si>
    <t xml:space="preserve">Gus Frerotte </t>
  </si>
  <si>
    <t xml:space="preserve">Kurt Warner </t>
  </si>
  <si>
    <t xml:space="preserve"> Koren Robinson</t>
  </si>
  <si>
    <t xml:space="preserve">Sammy Morris </t>
  </si>
  <si>
    <t>Patriots D/ST</t>
  </si>
  <si>
    <t xml:space="preserve"> Kurt Warner</t>
  </si>
  <si>
    <t xml:space="preserve">Stephen Gostkowski </t>
  </si>
  <si>
    <t xml:space="preserve"> Buffalo</t>
  </si>
  <si>
    <t>Chad Pennington</t>
  </si>
  <si>
    <t xml:space="preserve"> N.Y. Jets</t>
  </si>
  <si>
    <t xml:space="preserve"> LaDainian Tomlinson</t>
  </si>
  <si>
    <t>Reggie Williams</t>
  </si>
  <si>
    <t xml:space="preserve"> Oakland</t>
  </si>
  <si>
    <t xml:space="preserve">Kyle Brady </t>
  </si>
  <si>
    <t xml:space="preserve"> LaMont Jordan</t>
  </si>
  <si>
    <t>Dallas Clark</t>
  </si>
  <si>
    <t xml:space="preserve"> Indianapolis</t>
  </si>
  <si>
    <t xml:space="preserve"> Larry Fitzgerald</t>
  </si>
  <si>
    <t xml:space="preserve">Maurice Morris </t>
  </si>
  <si>
    <t>Alex Smith</t>
  </si>
  <si>
    <t xml:space="preserve"> Seattle</t>
  </si>
  <si>
    <t xml:space="preserve">Mark Campbell </t>
  </si>
  <si>
    <t xml:space="preserve">Larry Johnson  </t>
  </si>
  <si>
    <t xml:space="preserve"> Larry Johnson</t>
  </si>
  <si>
    <t>Owen Daniels</t>
  </si>
  <si>
    <t xml:space="preserve"> Houston</t>
  </si>
  <si>
    <t xml:space="preserve"> Laurence Maroney</t>
  </si>
  <si>
    <t>Ernest Wilford</t>
  </si>
  <si>
    <t xml:space="preserve">Broncos </t>
  </si>
  <si>
    <t xml:space="preserve">Jabar Gaffney </t>
  </si>
  <si>
    <t xml:space="preserve"> Laveranues Coles</t>
  </si>
  <si>
    <t>Troy Williamson</t>
  </si>
  <si>
    <t xml:space="preserve"> Minnesota</t>
  </si>
  <si>
    <t xml:space="preserve"> Lawrence Tynes</t>
  </si>
  <si>
    <t>Drew Carter</t>
  </si>
  <si>
    <t xml:space="preserve">Steelers </t>
  </si>
  <si>
    <t xml:space="preserve"> Lee Evans</t>
  </si>
  <si>
    <t xml:space="preserve">Pittsburgh Steelers </t>
  </si>
  <si>
    <t xml:space="preserve">Lee Suggs </t>
  </si>
  <si>
    <t xml:space="preserve"> LenDale White</t>
  </si>
  <si>
    <t>Daniel Graham</t>
  </si>
  <si>
    <t>Nate Kaeding</t>
  </si>
  <si>
    <t xml:space="preserve"> PK</t>
  </si>
  <si>
    <t xml:space="preserve">James Mungro </t>
  </si>
  <si>
    <t>LJ Smith</t>
  </si>
  <si>
    <t>Michael Bennett</t>
  </si>
  <si>
    <t xml:space="preserve"> San Francisco</t>
  </si>
  <si>
    <t>Jeff Garcia</t>
  </si>
  <si>
    <t xml:space="preserve"> Tampa Bay</t>
  </si>
  <si>
    <t xml:space="preserve"> Marc Bulger</t>
  </si>
  <si>
    <t>Wes Welker</t>
  </si>
  <si>
    <t>Brandon Marshall</t>
  </si>
  <si>
    <t xml:space="preserve"> Denver</t>
  </si>
  <si>
    <t xml:space="preserve"> Marcedes Lewis</t>
  </si>
  <si>
    <t xml:space="preserve">Matt Schaub </t>
  </si>
  <si>
    <t xml:space="preserve"> Marion Barber</t>
  </si>
  <si>
    <t>Ricky Williams</t>
  </si>
  <si>
    <t xml:space="preserve">Jeb Putzier </t>
  </si>
  <si>
    <t xml:space="preserve">Mark Brunell </t>
  </si>
  <si>
    <t xml:space="preserve"> Mark Bradley</t>
  </si>
  <si>
    <t>J.P. Losman</t>
  </si>
  <si>
    <t xml:space="preserve"> Jacksonville</t>
  </si>
  <si>
    <t xml:space="preserve"> Mark Brunell</t>
  </si>
  <si>
    <t>Michael Jenkins</t>
  </si>
  <si>
    <t xml:space="preserve"> Mark Clayton</t>
  </si>
  <si>
    <t>Chargers D/ST</t>
  </si>
  <si>
    <t xml:space="preserve">Jaguars </t>
  </si>
  <si>
    <t xml:space="preserve"> Marty Booker</t>
  </si>
  <si>
    <t>Jeff Wilkins</t>
  </si>
  <si>
    <t xml:space="preserve"> Marvin Harrison</t>
  </si>
  <si>
    <t>Jaguars D/ST</t>
  </si>
  <si>
    <t>Anthony Gonzalez</t>
  </si>
  <si>
    <t xml:space="preserve"> Matt Hasselbeck</t>
  </si>
  <si>
    <t>Dwayne Jarrett</t>
  </si>
  <si>
    <t xml:space="preserve"> Carolina</t>
  </si>
  <si>
    <t xml:space="preserve"> Matt Jones</t>
  </si>
  <si>
    <t xml:space="preserve">Michael Jenkins </t>
  </si>
  <si>
    <t>Matt Schaub</t>
  </si>
  <si>
    <t xml:space="preserve"> Miami D/ST</t>
  </si>
  <si>
    <t>Najeh Davenport</t>
  </si>
  <si>
    <t xml:space="preserve">Mewelde Moore </t>
  </si>
  <si>
    <t xml:space="preserve"> Michael Clayton</t>
  </si>
  <si>
    <t>Joey Harrington</t>
  </si>
  <si>
    <t>Shayne Graham</t>
  </si>
  <si>
    <t xml:space="preserve"> Cincinnati</t>
  </si>
  <si>
    <t xml:space="preserve">Michael Clayton </t>
  </si>
  <si>
    <t xml:space="preserve"> Michael Jenkins</t>
  </si>
  <si>
    <t>Dwayne Bowe</t>
  </si>
  <si>
    <t xml:space="preserve">Michael Pittman </t>
  </si>
  <si>
    <t xml:space="preserve"> Michael Vick</t>
  </si>
  <si>
    <t>Greg Olsen</t>
  </si>
  <si>
    <t xml:space="preserve">Joey Harrington </t>
  </si>
  <si>
    <t xml:space="preserve"> Mike Anderson</t>
  </si>
  <si>
    <t xml:space="preserve">Miami Dolphins </t>
  </si>
  <si>
    <t xml:space="preserve"> Mike Vanderjagt</t>
  </si>
  <si>
    <t xml:space="preserve">Rex Grossman </t>
  </si>
  <si>
    <t>Jason Elam</t>
  </si>
  <si>
    <t xml:space="preserve">John Hall </t>
  </si>
  <si>
    <t xml:space="preserve"> Mike Williams</t>
  </si>
  <si>
    <t>Jason Campbell</t>
  </si>
  <si>
    <t xml:space="preserve"> Washington</t>
  </si>
  <si>
    <t xml:space="preserve">Mike Williams </t>
  </si>
  <si>
    <t xml:space="preserve"> Minnesota D/ST</t>
  </si>
  <si>
    <t xml:space="preserve">Jason Campbell </t>
  </si>
  <si>
    <t xml:space="preserve"> Muhsin Muhammad</t>
  </si>
  <si>
    <t>Marcus Pollard</t>
  </si>
  <si>
    <t>N</t>
  </si>
  <si>
    <t xml:space="preserve"> Nate Burleson</t>
  </si>
  <si>
    <t xml:space="preserve">Dolphins </t>
  </si>
  <si>
    <t xml:space="preserve">Josh McCown </t>
  </si>
  <si>
    <t xml:space="preserve"> Neil Rackers</t>
  </si>
  <si>
    <t xml:space="preserve">Owen Daniels </t>
  </si>
  <si>
    <t>Adam Vinatieri</t>
  </si>
  <si>
    <t xml:space="preserve"> New England D/ST</t>
  </si>
  <si>
    <t xml:space="preserve"> New England</t>
  </si>
  <si>
    <t xml:space="preserve">Trent Green </t>
  </si>
  <si>
    <t xml:space="preserve">Justin Fargas </t>
  </si>
  <si>
    <t xml:space="preserve"> New York Giants D/ST</t>
  </si>
  <si>
    <t xml:space="preserve"> Miami</t>
  </si>
  <si>
    <t xml:space="preserve">Justin Gage </t>
  </si>
  <si>
    <t>Antwaan Randle El</t>
  </si>
  <si>
    <t xml:space="preserve">New York Giants </t>
  </si>
  <si>
    <t xml:space="preserve"> Peyton Manning</t>
  </si>
  <si>
    <t xml:space="preserve"> Philadelphia D/ST</t>
  </si>
  <si>
    <t xml:space="preserve">Cowboys </t>
  </si>
  <si>
    <t xml:space="preserve">Keary Colbert </t>
  </si>
  <si>
    <t xml:space="preserve">Peerless Price </t>
  </si>
  <si>
    <t xml:space="preserve"> Pittsburgh D/ST</t>
  </si>
  <si>
    <t>Sammy Morris</t>
  </si>
  <si>
    <t xml:space="preserve">Philadelphia Eagles </t>
  </si>
  <si>
    <t xml:space="preserve"> Plaxico Burress</t>
  </si>
  <si>
    <t>Patrick Crayton</t>
  </si>
  <si>
    <t>Greg Jones</t>
  </si>
  <si>
    <t xml:space="preserve">Kelley Washington </t>
  </si>
  <si>
    <t xml:space="preserve"> Randy McMichael</t>
  </si>
  <si>
    <t xml:space="preserve">Jeff Garcia </t>
  </si>
  <si>
    <t xml:space="preserve">TAM </t>
  </si>
  <si>
    <t xml:space="preserve"> Randy Moss</t>
  </si>
  <si>
    <t>Tony Scheffler</t>
  </si>
  <si>
    <t>Anthony D. Thomas</t>
  </si>
  <si>
    <t xml:space="preserve">Kenny Watson </t>
  </si>
  <si>
    <t xml:space="preserve"> Reche Caldwell</t>
  </si>
  <si>
    <t>Robbie Gould</t>
  </si>
  <si>
    <t xml:space="preserve">Kerry Collins </t>
  </si>
  <si>
    <t xml:space="preserve"> Reggie Brown</t>
  </si>
  <si>
    <t>Amani Toomer</t>
  </si>
  <si>
    <t xml:space="preserve"> Reggie Bush</t>
  </si>
  <si>
    <t xml:space="preserve">Patrick Crayton </t>
  </si>
  <si>
    <t xml:space="preserve">Shaun Suisham </t>
  </si>
  <si>
    <t xml:space="preserve"> Reggie Wayne</t>
  </si>
  <si>
    <t>Lorenzo Booker</t>
  </si>
  <si>
    <t xml:space="preserve">Robert Royal </t>
  </si>
  <si>
    <t xml:space="preserve"> Reggie Williams</t>
  </si>
  <si>
    <t xml:space="preserve"> Reuben Droughns</t>
  </si>
  <si>
    <t>Ashley Lelie</t>
  </si>
  <si>
    <t xml:space="preserve"> Robert Ferguson</t>
  </si>
  <si>
    <t xml:space="preserve">Troy Williamson </t>
  </si>
  <si>
    <t>David Akers</t>
  </si>
  <si>
    <t xml:space="preserve"> Rod Smith</t>
  </si>
  <si>
    <t xml:space="preserve">Terrance Copper </t>
  </si>
  <si>
    <t xml:space="preserve">Kris Brown </t>
  </si>
  <si>
    <t xml:space="preserve"> Roddy White</t>
  </si>
  <si>
    <t>Stephen Gostkowski</t>
  </si>
  <si>
    <t xml:space="preserve">Shaud Williams </t>
  </si>
  <si>
    <t xml:space="preserve"> Ron Dayne</t>
  </si>
  <si>
    <t>Rex Grossman</t>
  </si>
  <si>
    <t xml:space="preserve">Kyle Boller </t>
  </si>
  <si>
    <t xml:space="preserve">Robert Ferguson </t>
  </si>
  <si>
    <t xml:space="preserve"> Ronnie Brown</t>
  </si>
  <si>
    <t xml:space="preserve">FA </t>
  </si>
  <si>
    <t>NA</t>
  </si>
  <si>
    <t>Ted Ginn Jr.</t>
  </si>
  <si>
    <t xml:space="preserve"> Roscoe Parrish</t>
  </si>
  <si>
    <t>Neil Rackers</t>
  </si>
  <si>
    <t xml:space="preserve"> Arizona</t>
  </si>
  <si>
    <t xml:space="preserve">Roddy White </t>
  </si>
  <si>
    <t xml:space="preserve"> Roy Williams</t>
  </si>
  <si>
    <t xml:space="preserve">T.J. Duckett </t>
  </si>
  <si>
    <t>Brandon Jones</t>
  </si>
  <si>
    <t xml:space="preserve">LaBrandon Toefield </t>
  </si>
  <si>
    <t xml:space="preserve"> Rudi Johnson</t>
  </si>
  <si>
    <t>Eric Moulds</t>
  </si>
  <si>
    <t xml:space="preserve"> Ryan Moats</t>
  </si>
  <si>
    <t>DeDe Dorsey</t>
  </si>
  <si>
    <t>Marcel Shipp</t>
  </si>
  <si>
    <t xml:space="preserve"> Samie Parker</t>
  </si>
  <si>
    <t>Marty Booker</t>
  </si>
  <si>
    <t xml:space="preserve">Aaron Elling </t>
  </si>
  <si>
    <t xml:space="preserve"> Samkon Gado</t>
  </si>
  <si>
    <t xml:space="preserve">Bo Scaife </t>
  </si>
  <si>
    <t>Josh McCown</t>
  </si>
  <si>
    <t xml:space="preserve">Samkon Gado </t>
  </si>
  <si>
    <t xml:space="preserve"> San Diego D/ST</t>
  </si>
  <si>
    <t xml:space="preserve">Samie Parker </t>
  </si>
  <si>
    <t xml:space="preserve">49ers </t>
  </si>
  <si>
    <t xml:space="preserve">Garrett Wolfe </t>
  </si>
  <si>
    <t xml:space="preserve"> Santana Moss</t>
  </si>
  <si>
    <t>Mewelde Moore</t>
  </si>
  <si>
    <t xml:space="preserve">Seattle Seahawks </t>
  </si>
  <si>
    <t>Michael Bush</t>
  </si>
  <si>
    <t xml:space="preserve">Sidney Rice </t>
  </si>
  <si>
    <t xml:space="preserve"> Seattle D/ST</t>
  </si>
  <si>
    <t xml:space="preserve">Seahawks </t>
  </si>
  <si>
    <t xml:space="preserve"> Shaun Alexander</t>
  </si>
  <si>
    <t>Matt Stover</t>
  </si>
  <si>
    <t xml:space="preserve">Robert Meachem </t>
  </si>
  <si>
    <t xml:space="preserve"> Shayne Graham</t>
  </si>
  <si>
    <t>Byron Leftwich</t>
  </si>
  <si>
    <t xml:space="preserve"> Steve McNair</t>
  </si>
  <si>
    <t xml:space="preserve">Ted Ginn </t>
  </si>
  <si>
    <t>Michael Pittman</t>
  </si>
  <si>
    <t xml:space="preserve"> Steve Smith</t>
  </si>
  <si>
    <t xml:space="preserve"> Steven Jackson</t>
  </si>
  <si>
    <t>Zach Miller</t>
  </si>
  <si>
    <t xml:space="preserve">Marcedes Lewis </t>
  </si>
  <si>
    <t>Jason Snelling</t>
  </si>
  <si>
    <t xml:space="preserve"> Tampa Bay D/ST</t>
  </si>
  <si>
    <t xml:space="preserve">JaMarcus Russell </t>
  </si>
  <si>
    <t>Marcedes Lewis</t>
  </si>
  <si>
    <t xml:space="preserve"> Tatum Bell</t>
  </si>
  <si>
    <t xml:space="preserve">Brady Quinn </t>
  </si>
  <si>
    <t xml:space="preserve">Panthers </t>
  </si>
  <si>
    <t xml:space="preserve">Marcus Robinson </t>
  </si>
  <si>
    <t xml:space="preserve">Tampa Bay Buccaneers </t>
  </si>
  <si>
    <t xml:space="preserve"> Terrell Owens</t>
  </si>
  <si>
    <t xml:space="preserve">New York </t>
  </si>
  <si>
    <t xml:space="preserve">Damon Huard </t>
  </si>
  <si>
    <t xml:space="preserve">Tarvaris Jackson </t>
  </si>
  <si>
    <t xml:space="preserve">Brodie Croyle </t>
  </si>
  <si>
    <t xml:space="preserve">Ryan Moats </t>
  </si>
  <si>
    <t xml:space="preserve">J.J. Arrington </t>
  </si>
  <si>
    <t xml:space="preserve">Maurice Hicks </t>
  </si>
  <si>
    <t xml:space="preserve">William Green </t>
  </si>
  <si>
    <t xml:space="preserve">DeShawn Wynn </t>
  </si>
  <si>
    <t xml:space="preserve">Michael Bush </t>
  </si>
  <si>
    <t xml:space="preserve">Kellen Clemens </t>
  </si>
  <si>
    <t xml:space="preserve">Scottie Vines </t>
  </si>
  <si>
    <t xml:space="preserve">Shaun McDonald </t>
  </si>
  <si>
    <t xml:space="preserve">Sinorice Moss </t>
  </si>
  <si>
    <t xml:space="preserve">Stephen Alexander </t>
  </si>
  <si>
    <t xml:space="preserve">Tim Rattay </t>
  </si>
  <si>
    <t xml:space="preserve">Todd Pinkston </t>
  </si>
  <si>
    <t xml:space="preserve">Tony Fisher </t>
  </si>
  <si>
    <t xml:space="preserve">Travis Taylor </t>
  </si>
  <si>
    <t xml:space="preserve">Troy Brown </t>
  </si>
  <si>
    <t xml:space="preserve">Tyson Thompson </t>
  </si>
  <si>
    <t>V</t>
  </si>
  <si>
    <t xml:space="preserve">Verron Haynes </t>
  </si>
  <si>
    <t>Z</t>
  </si>
  <si>
    <t xml:space="preserve">Zachary Hilton </t>
  </si>
  <si>
    <t xml:space="preserve">Zack Crockett </t>
  </si>
  <si>
    <t>If you have several data sets wil similar data and you want to calculate an AVERAGE for similar players, combine the data sets into one data set and crteate a Pivot Table.</t>
  </si>
  <si>
    <t>In Excel 2003, go to the Data menu to find Pivot Table</t>
  </si>
  <si>
    <t>In Excel 2007, go to the Insert Ribbon to find Pivot Table</t>
  </si>
  <si>
    <t>Because our data sets are not consistant wil the number of spaces afetr each name (some have no spaces, some have 1 space, some have 2 spaces), we will use the TRIM function to clean the records up and get rid of extra spaces.</t>
  </si>
  <si>
    <t>The TRIM function removes all spaces except for single spaces between words</t>
  </si>
  <si>
    <t>Then right-click in the Value area and point to Value Field Settings. Then change the function to AVERAGE.</t>
  </si>
  <si>
    <t>After you get rid of the spaces with the TRIM function, copy and Paste Special Values</t>
  </si>
  <si>
    <t>COPY &amp; PASTE SPECIAL VALUES can be done many ways. One way to do it is to point to the edge of a highlighted range and right-click while dragging to the new cell range, then when you let go, a context sensitive menu will pop up - then point to "Copy Here As Values Only". In 2003, Paste Special is in the Edit menu. In Excel 2007, Paste Special is on The Home Ribbon in the Clipboard Group usnder the Paste button.</t>
  </si>
  <si>
    <t>1)</t>
  </si>
  <si>
    <t>2)</t>
  </si>
  <si>
    <t>3)</t>
  </si>
  <si>
    <t>If you want more details on the CHOOSE, RANDBETWEEN, DOLLAR, or TEXT functions, search the ExcelIsFun YouTube site for videos on each one of these functions.</t>
  </si>
  <si>
    <t>The formula, ="If you are buying a "&amp;CHOOSE(RANDBETWEEN(1,3),"Book","Lego Set","Hot Wheel Set")&amp;" for "&amp;DOLLAR(RANDBETWEEN(5,15))&amp;" the tax rate is "&amp;TEXT(RANDBETWEEN(5,12)/100,"0.00%")&amp;" what is the tax that you paid?", will randomly generate math problems</t>
  </si>
  <si>
    <t>Quiz 2</t>
  </si>
  <si>
    <t>Quiz 3</t>
  </si>
  <si>
    <t>Quiz 4</t>
  </si>
  <si>
    <t>Quiz 5</t>
  </si>
  <si>
    <t>Word1</t>
  </si>
  <si>
    <t>Word2</t>
  </si>
  <si>
    <t>Chicago</t>
  </si>
  <si>
    <t>Baltimore</t>
  </si>
  <si>
    <t>New England</t>
  </si>
  <si>
    <t>San Diego</t>
  </si>
  <si>
    <t>Kenny Irons</t>
  </si>
  <si>
    <t>Devin Hester</t>
  </si>
  <si>
    <t>Craig Davis</t>
  </si>
  <si>
    <t>Chad Jackson</t>
  </si>
  <si>
    <t>Philadelphia</t>
  </si>
  <si>
    <t>Pittsburgh</t>
  </si>
  <si>
    <t>Dallas</t>
  </si>
  <si>
    <t>Green Bay</t>
  </si>
  <si>
    <t>Jacksonville</t>
  </si>
  <si>
    <t>Miami</t>
  </si>
  <si>
    <t>Nate Burleson</t>
  </si>
  <si>
    <t>Josh Brown</t>
  </si>
  <si>
    <t>Jason Hanson</t>
  </si>
  <si>
    <t>Ben Troupe</t>
  </si>
  <si>
    <t>Eric Johnson</t>
  </si>
  <si>
    <t>Tony Hunt</t>
  </si>
  <si>
    <t>Kevin Faulk</t>
  </si>
  <si>
    <t>Mike Anderson</t>
  </si>
  <si>
    <t>Michael Robinson</t>
  </si>
  <si>
    <t>Noah Herron</t>
  </si>
  <si>
    <t>Brian Leonard</t>
  </si>
  <si>
    <t>Maurice Morris</t>
  </si>
  <si>
    <t>Jason Wright</t>
  </si>
  <si>
    <t>Dwayne Wright</t>
  </si>
  <si>
    <t>Ahmad Bradshaw</t>
  </si>
  <si>
    <t>Joe Nedney</t>
  </si>
  <si>
    <t>Josh Scobee</t>
  </si>
  <si>
    <t>Olindo Mare</t>
  </si>
  <si>
    <t>Sebastian Janikowski</t>
  </si>
  <si>
    <t>Lawrence Tynes</t>
  </si>
  <si>
    <t>Ryan Longwell</t>
  </si>
  <si>
    <t>Jeff Reed</t>
  </si>
  <si>
    <t>John Kasay</t>
  </si>
  <si>
    <t>San Francisco</t>
  </si>
  <si>
    <t>Denver</t>
  </si>
  <si>
    <t>Seattle</t>
  </si>
  <si>
    <t>Cincinnati</t>
  </si>
  <si>
    <t>Carolina</t>
  </si>
  <si>
    <t>Minnesota</t>
  </si>
  <si>
    <t>New York</t>
  </si>
  <si>
    <t>Damon Huard</t>
  </si>
  <si>
    <t>Brady Quinn</t>
  </si>
  <si>
    <t>JaMarcus Russell</t>
  </si>
  <si>
    <t>Garrett Wolfe</t>
  </si>
  <si>
    <t>Tarvaris Jackson</t>
  </si>
  <si>
    <t>Brodie Croyle</t>
  </si>
  <si>
    <t>Ryan Moats</t>
  </si>
  <si>
    <t>J.J. Arrington</t>
  </si>
  <si>
    <t>Maurice Hicks</t>
  </si>
  <si>
    <t>William Green</t>
  </si>
  <si>
    <t>DeShawn Wynn</t>
  </si>
  <si>
    <t>Cedric Houston</t>
  </si>
  <si>
    <t>Priest Holmes</t>
  </si>
  <si>
    <t>Buffalo</t>
  </si>
  <si>
    <t>Oakland</t>
  </si>
  <si>
    <t>Tennessee</t>
  </si>
  <si>
    <t>New Orleans</t>
  </si>
  <si>
    <t>Indianapolis</t>
  </si>
  <si>
    <t>Arizona</t>
  </si>
  <si>
    <t>Cleveland</t>
  </si>
  <si>
    <t>Detroit</t>
  </si>
  <si>
    <t>St. Louis</t>
  </si>
  <si>
    <t>Chris Simms</t>
  </si>
  <si>
    <t>Charlie Frye</t>
  </si>
  <si>
    <t>Kellen Clemens</t>
  </si>
  <si>
    <t>Chicago Bears</t>
  </si>
  <si>
    <t>Baltimore Ravens</t>
  </si>
  <si>
    <t>Denver Broncos</t>
  </si>
  <si>
    <t>Dallas Cowboys</t>
  </si>
  <si>
    <t>Carolina Panthers</t>
  </si>
  <si>
    <t>Brandon Stokley</t>
  </si>
  <si>
    <t>Desmond Clark</t>
  </si>
  <si>
    <t>Bryant Johnson</t>
  </si>
  <si>
    <t>Miami Dolphins</t>
  </si>
  <si>
    <t>Terrance Copper</t>
  </si>
  <si>
    <t>Jacksonville Jaguars</t>
  </si>
  <si>
    <t>Pittsburgh Steelers</t>
  </si>
  <si>
    <t>Bo Scaife</t>
  </si>
  <si>
    <t>Samie Parker</t>
  </si>
  <si>
    <t>Ted Ginn</t>
  </si>
  <si>
    <t>Philadelphia Eagles</t>
  </si>
  <si>
    <t>Bears</t>
  </si>
  <si>
    <t>Ravens</t>
  </si>
  <si>
    <t>Patriots</t>
  </si>
  <si>
    <t>Chargers</t>
  </si>
  <si>
    <t>Eagles</t>
  </si>
  <si>
    <t>Broncos</t>
  </si>
  <si>
    <t>Steelers</t>
  </si>
  <si>
    <t>Jaguars</t>
  </si>
  <si>
    <t>Dolphins</t>
  </si>
  <si>
    <t>Cowboys</t>
  </si>
  <si>
    <t>49ers</t>
  </si>
  <si>
    <t>Seahawks</t>
  </si>
  <si>
    <t>Panthers</t>
  </si>
  <si>
    <t>Mike Vanderjagt</t>
  </si>
  <si>
    <t>John Carney</t>
  </si>
  <si>
    <t>Marshall Faulk</t>
  </si>
  <si>
    <t>Casey Fitzsimmons</t>
  </si>
  <si>
    <t>John Owens</t>
  </si>
  <si>
    <t>Kyle Brady</t>
  </si>
  <si>
    <t>Mark Campbell</t>
  </si>
  <si>
    <t>Courtney Anderson</t>
  </si>
  <si>
    <t>Kelley Washington</t>
  </si>
  <si>
    <t>Shaun Suisham</t>
  </si>
  <si>
    <t>Robert Royal</t>
  </si>
  <si>
    <t>Shaud Williams</t>
  </si>
  <si>
    <t>Billy Cundiff</t>
  </si>
  <si>
    <t>Aaron Elling</t>
  </si>
  <si>
    <t>Sidney Rice</t>
  </si>
  <si>
    <t>Robert Meachem</t>
  </si>
  <si>
    <t>Grand Total</t>
  </si>
  <si>
    <t>Total</t>
  </si>
  <si>
    <t xml:space="preserve">Average of Rank </t>
  </si>
  <si>
    <t>Drop the Player field name into the Row lebel (area) and the Rank field name into thr Value area.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</si>
</sst>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409]dddd\,\ mmmm\ dd\,\ yyyy"/>
    <numFmt numFmtId="168" formatCode="mmm\-yyyy"/>
  </numFmts>
  <fonts count="4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name val="Calibri"/>
      <family val="2"/>
    </font>
    <font>
      <b/>
      <u val="single"/>
      <sz val="11"/>
      <name val="Calibri"/>
      <family val="2"/>
    </font>
    <font>
      <sz val="16"/>
      <name val="Arial"/>
      <family val="2"/>
    </font>
    <font>
      <b/>
      <sz val="16"/>
      <color indexed="8"/>
      <name val="Times New Roman"/>
      <family val="1"/>
    </font>
    <font>
      <b/>
      <sz val="16"/>
      <name val="Times New Roman"/>
      <family val="1"/>
    </font>
    <font>
      <b/>
      <sz val="16"/>
      <name val="Arial"/>
      <family val="2"/>
    </font>
    <font>
      <b/>
      <sz val="10"/>
      <name val="Arial"/>
      <family val="2"/>
    </font>
    <fon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002060"/>
        <bgColor indexed="64"/>
      </patternFill>
    </fill>
    <fill>
      <patternFill patternType="solid">
        <fgColor theme="7" tint="-0.24997000396251678"/>
        <bgColor indexed="64"/>
      </patternFill>
    </fill>
    <fill>
      <patternFill patternType="solid">
        <fgColor rgb="FFFFFF66"/>
        <bgColor indexed="64"/>
      </patternFill>
    </fill>
    <fill>
      <patternFill patternType="solid">
        <fgColor rgb="FFFFCCFF"/>
        <bgColor indexed="64"/>
      </patternFill>
    </fill>
    <fill>
      <patternFill patternType="solid">
        <fgColor rgb="FFCCCCFF"/>
        <bgColor indexed="64"/>
      </patternFill>
    </fill>
    <fill>
      <patternFill patternType="solid">
        <fgColor rgb="FF660066"/>
        <bgColor indexed="64"/>
      </patternFill>
    </fill>
    <fill>
      <patternFill patternType="solid">
        <fgColor rgb="FFDDDDDD"/>
        <bgColor indexed="64"/>
      </patternFill>
    </fill>
    <fill>
      <patternFill patternType="solid">
        <fgColor rgb="FFCCFFCC"/>
        <bgColor indexed="64"/>
      </patternFill>
    </fill>
    <fill>
      <patternFill patternType="solid">
        <fgColor indexed="13"/>
        <bgColor indexed="64"/>
      </patternFill>
    </fill>
    <fill>
      <patternFill patternType="solid">
        <fgColor indexed="53"/>
        <bgColor indexed="64"/>
      </patternFill>
    </fill>
    <fill>
      <patternFill patternType="solid">
        <fgColor indexed="43"/>
        <bgColor indexed="64"/>
      </patternFill>
    </fill>
    <fill>
      <patternFill patternType="solid">
        <fgColor indexed="47"/>
        <bgColor indexed="64"/>
      </patternFill>
    </fill>
    <fill>
      <patternFill patternType="solid">
        <fgColor rgb="FF00009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style="thin"/>
      <right>
        <color indexed="63"/>
      </right>
      <top style="medium"/>
      <bottom style="thin"/>
    </border>
    <border>
      <left style="medium"/>
      <right style="medium"/>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medium"/>
      <top style="thin"/>
      <bottom style="medium"/>
    </border>
    <border>
      <left style="thin"/>
      <right style="thin"/>
      <top>
        <color indexed="63"/>
      </top>
      <bottom style="medium"/>
    </border>
    <border>
      <left style="medium"/>
      <right style="thin"/>
      <top style="thin"/>
      <bottom>
        <color indexed="63"/>
      </bottom>
    </border>
    <border>
      <left style="thin"/>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0">
    <xf numFmtId="0" fontId="0" fillId="0" borderId="0" xfId="0" applyFont="1" applyAlignment="1">
      <alignment/>
    </xf>
    <xf numFmtId="0" fontId="41" fillId="0" borderId="10" xfId="0" applyFont="1" applyBorder="1" applyAlignment="1">
      <alignment/>
    </xf>
    <xf numFmtId="0" fontId="0" fillId="0" borderId="10" xfId="0" applyBorder="1" applyAlignment="1">
      <alignment/>
    </xf>
    <xf numFmtId="14" fontId="0" fillId="0" borderId="10" xfId="0" applyNumberFormat="1" applyBorder="1" applyAlignment="1">
      <alignment/>
    </xf>
    <xf numFmtId="8" fontId="0" fillId="0" borderId="10" xfId="0" applyNumberFormat="1" applyBorder="1" applyAlignment="1">
      <alignment/>
    </xf>
    <xf numFmtId="0" fontId="27" fillId="33" borderId="10" xfId="0" applyFont="1" applyFill="1" applyBorder="1" applyAlignment="1">
      <alignment textRotation="180"/>
    </xf>
    <xf numFmtId="0" fontId="30" fillId="34" borderId="10" xfId="0" applyFont="1" applyFill="1" applyBorder="1" applyAlignment="1">
      <alignment/>
    </xf>
    <xf numFmtId="0" fontId="27" fillId="35" borderId="10" xfId="0" applyFont="1" applyFill="1" applyBorder="1" applyAlignment="1">
      <alignment/>
    </xf>
    <xf numFmtId="14" fontId="27" fillId="35" borderId="10" xfId="0" applyNumberFormat="1" applyFont="1" applyFill="1" applyBorder="1" applyAlignment="1">
      <alignment/>
    </xf>
    <xf numFmtId="8" fontId="27" fillId="35" borderId="10" xfId="0" applyNumberFormat="1" applyFont="1" applyFill="1" applyBorder="1" applyAlignment="1">
      <alignment/>
    </xf>
    <xf numFmtId="0" fontId="19" fillId="36" borderId="11" xfId="0" applyFont="1" applyFill="1" applyBorder="1" applyAlignment="1">
      <alignment horizontal="centerContinuous" wrapText="1"/>
    </xf>
    <xf numFmtId="0" fontId="19" fillId="36" borderId="12" xfId="0" applyFont="1" applyFill="1" applyBorder="1" applyAlignment="1">
      <alignment horizontal="centerContinuous" wrapText="1"/>
    </xf>
    <xf numFmtId="0" fontId="19" fillId="36" borderId="13" xfId="0" applyFont="1" applyFill="1" applyBorder="1" applyAlignment="1">
      <alignment horizontal="centerContinuous" wrapText="1"/>
    </xf>
    <xf numFmtId="0" fontId="0" fillId="36" borderId="10" xfId="0" applyFill="1" applyBorder="1" applyAlignment="1">
      <alignment/>
    </xf>
    <xf numFmtId="14" fontId="0" fillId="0" borderId="0" xfId="0" applyNumberFormat="1" applyAlignment="1">
      <alignment/>
    </xf>
    <xf numFmtId="0" fontId="0" fillId="37" borderId="10" xfId="0" applyFill="1" applyBorder="1" applyAlignment="1">
      <alignment/>
    </xf>
    <xf numFmtId="43" fontId="0" fillId="0" borderId="10" xfId="42" applyFont="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6" borderId="11" xfId="0" applyFill="1" applyBorder="1" applyAlignment="1">
      <alignment horizontal="centerContinuous" wrapText="1"/>
    </xf>
    <xf numFmtId="0" fontId="0" fillId="36" borderId="12" xfId="0" applyFill="1" applyBorder="1" applyAlignment="1">
      <alignment horizontal="centerContinuous" wrapText="1"/>
    </xf>
    <xf numFmtId="0" fontId="0" fillId="36" borderId="13" xfId="0" applyFill="1" applyBorder="1" applyAlignment="1">
      <alignment horizontal="centerContinuous" wrapText="1"/>
    </xf>
    <xf numFmtId="0" fontId="0" fillId="0" borderId="0" xfId="0" applyFill="1" applyAlignment="1">
      <alignment/>
    </xf>
    <xf numFmtId="44" fontId="0" fillId="0" borderId="14" xfId="44" applyFont="1" applyBorder="1" applyAlignment="1">
      <alignment/>
    </xf>
    <xf numFmtId="43" fontId="41" fillId="38" borderId="14" xfId="42" applyFont="1" applyFill="1" applyBorder="1" applyAlignment="1">
      <alignment/>
    </xf>
    <xf numFmtId="0" fontId="27" fillId="39" borderId="10" xfId="0" applyFont="1" applyFill="1" applyBorder="1" applyAlignment="1">
      <alignment/>
    </xf>
    <xf numFmtId="0" fontId="0" fillId="38" borderId="10" xfId="0" applyFill="1" applyBorder="1" applyAlignment="1">
      <alignment/>
    </xf>
    <xf numFmtId="0" fontId="0" fillId="40" borderId="10" xfId="0" applyFill="1" applyBorder="1" applyAlignment="1">
      <alignment/>
    </xf>
    <xf numFmtId="0" fontId="19" fillId="41" borderId="10" xfId="0" applyFont="1" applyFill="1" applyBorder="1" applyAlignment="1">
      <alignment/>
    </xf>
    <xf numFmtId="0" fontId="0" fillId="41" borderId="10" xfId="0" applyFill="1" applyBorder="1" applyAlignment="1">
      <alignment/>
    </xf>
    <xf numFmtId="8" fontId="0" fillId="41" borderId="10" xfId="0" applyNumberFormat="1" applyFill="1" applyBorder="1" applyAlignment="1">
      <alignment/>
    </xf>
    <xf numFmtId="0" fontId="0" fillId="0" borderId="0" xfId="0" applyFill="1" applyBorder="1" applyAlignment="1">
      <alignment/>
    </xf>
    <xf numFmtId="0" fontId="0" fillId="0" borderId="0" xfId="0" applyAlignment="1">
      <alignment horizont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0" xfId="0" applyFont="1" applyFill="1" applyBorder="1" applyAlignment="1">
      <alignment horizontal="center" vertical="center"/>
    </xf>
    <xf numFmtId="0" fontId="22" fillId="42" borderId="18" xfId="0" applyFont="1" applyFill="1" applyBorder="1" applyAlignment="1">
      <alignment horizontal="center" vertical="center"/>
    </xf>
    <xf numFmtId="0" fontId="22" fillId="42" borderId="19" xfId="0" applyFont="1" applyFill="1" applyBorder="1" applyAlignment="1">
      <alignment horizontal="center" vertical="center"/>
    </xf>
    <xf numFmtId="0" fontId="21" fillId="0" borderId="0" xfId="0" applyFont="1" applyAlignment="1">
      <alignment horizontal="left" vertical="center"/>
    </xf>
    <xf numFmtId="0" fontId="23" fillId="42" borderId="18" xfId="0" applyFont="1" applyFill="1" applyBorder="1" applyAlignment="1">
      <alignment horizontal="center" vertical="center"/>
    </xf>
    <xf numFmtId="0" fontId="23" fillId="42" borderId="20" xfId="0" applyFont="1" applyFill="1" applyBorder="1" applyAlignment="1">
      <alignment horizontal="center" vertical="center"/>
    </xf>
    <xf numFmtId="0" fontId="23" fillId="42" borderId="19" xfId="0" applyFont="1" applyFill="1" applyBorder="1" applyAlignment="1">
      <alignment horizontal="center" vertical="center"/>
    </xf>
    <xf numFmtId="0" fontId="21" fillId="0" borderId="0" xfId="0" applyFont="1" applyFill="1" applyBorder="1" applyAlignment="1">
      <alignment horizontal="left" vertical="center"/>
    </xf>
    <xf numFmtId="0" fontId="24" fillId="43" borderId="15" xfId="0" applyFont="1" applyFill="1" applyBorder="1" applyAlignment="1">
      <alignment horizontal="center" vertical="center"/>
    </xf>
    <xf numFmtId="0" fontId="24" fillId="43" borderId="16" xfId="0" applyFont="1" applyFill="1" applyBorder="1" applyAlignment="1">
      <alignment horizontal="center" vertical="center"/>
    </xf>
    <xf numFmtId="0" fontId="24" fillId="43" borderId="17" xfId="0" applyFont="1" applyFill="1" applyBorder="1" applyAlignment="1">
      <alignment horizontal="center" vertical="center"/>
    </xf>
    <xf numFmtId="0" fontId="24" fillId="0" borderId="0" xfId="0" applyFont="1" applyBorder="1" applyAlignment="1">
      <alignment horizontal="center" vertical="center"/>
    </xf>
    <xf numFmtId="0" fontId="22" fillId="42" borderId="21" xfId="0" applyFont="1" applyFill="1" applyBorder="1" applyAlignment="1">
      <alignment horizontal="center" vertical="center"/>
    </xf>
    <xf numFmtId="0" fontId="22" fillId="42" borderId="22" xfId="0" applyFont="1" applyFill="1" applyBorder="1" applyAlignment="1">
      <alignment horizontal="center" vertical="center"/>
    </xf>
    <xf numFmtId="0" fontId="23" fillId="42" borderId="23" xfId="0" applyFont="1" applyFill="1" applyBorder="1" applyAlignment="1">
      <alignment horizontal="center" vertical="center"/>
    </xf>
    <xf numFmtId="0" fontId="23" fillId="42" borderId="0" xfId="0" applyFont="1" applyFill="1" applyBorder="1" applyAlignment="1">
      <alignment horizontal="center" vertical="center"/>
    </xf>
    <xf numFmtId="0" fontId="23" fillId="42" borderId="24" xfId="0" applyFont="1" applyFill="1" applyBorder="1" applyAlignment="1">
      <alignment horizontal="center" vertical="center"/>
    </xf>
    <xf numFmtId="0" fontId="0" fillId="0" borderId="0" xfId="0" applyFill="1" applyAlignment="1">
      <alignment horizontal="center" vertical="center"/>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pplyFill="1" applyBorder="1" applyAlignment="1">
      <alignment horizontal="center" vertical="center"/>
    </xf>
    <xf numFmtId="0" fontId="25" fillId="44" borderId="32" xfId="0" applyFont="1" applyFill="1" applyBorder="1" applyAlignment="1">
      <alignment horizontal="center" vertical="center"/>
    </xf>
    <xf numFmtId="0" fontId="25" fillId="43" borderId="32" xfId="0" applyFont="1" applyFill="1" applyBorder="1" applyAlignment="1">
      <alignment horizontal="center" vertical="center" wrapText="1"/>
    </xf>
    <xf numFmtId="0" fontId="25" fillId="0" borderId="0" xfId="0" applyFont="1" applyFill="1" applyBorder="1" applyAlignment="1">
      <alignment horizontal="center" vertical="center"/>
    </xf>
    <xf numFmtId="0" fontId="0" fillId="0" borderId="16" xfId="0" applyBorder="1" applyAlignment="1">
      <alignment horizontal="center" vertical="center"/>
    </xf>
    <xf numFmtId="0" fontId="25" fillId="45" borderId="15" xfId="0" applyFont="1" applyFill="1" applyBorder="1" applyAlignment="1">
      <alignment horizontal="center" vertical="center"/>
    </xf>
    <xf numFmtId="0" fontId="25" fillId="45" borderId="17" xfId="0" applyFont="1" applyFill="1" applyBorder="1" applyAlignment="1">
      <alignment horizontal="center" vertical="center"/>
    </xf>
    <xf numFmtId="0" fontId="25" fillId="0" borderId="0" xfId="0" applyFont="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33" xfId="0" applyBorder="1" applyAlignment="1">
      <alignment horizontal="center" vertical="center"/>
    </xf>
    <xf numFmtId="0" fontId="0" fillId="0" borderId="1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0" xfId="0" applyFill="1" applyBorder="1" applyAlignment="1">
      <alignment horizontal="left" vertical="center"/>
    </xf>
    <xf numFmtId="0" fontId="0" fillId="0" borderId="35" xfId="0" applyFill="1" applyBorder="1" applyAlignment="1">
      <alignment horizontal="center"/>
    </xf>
    <xf numFmtId="0" fontId="0" fillId="0" borderId="36" xfId="0" applyBorder="1" applyAlignment="1">
      <alignment/>
    </xf>
    <xf numFmtId="0" fontId="0" fillId="0" borderId="36" xfId="0" applyFill="1" applyBorder="1" applyAlignment="1">
      <alignment horizontal="center"/>
    </xf>
    <xf numFmtId="0" fontId="0" fillId="0" borderId="37" xfId="0" applyFill="1" applyBorder="1" applyAlignment="1">
      <alignment horizontal="center"/>
    </xf>
    <xf numFmtId="0" fontId="0" fillId="0" borderId="36" xfId="0" applyBorder="1" applyAlignment="1">
      <alignment/>
    </xf>
    <xf numFmtId="0" fontId="0" fillId="0" borderId="36" xfId="0" applyBorder="1" applyAlignment="1">
      <alignment horizontal="left"/>
    </xf>
    <xf numFmtId="0" fontId="0" fillId="0" borderId="38" xfId="0"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xf>
    <xf numFmtId="166" fontId="0" fillId="0" borderId="40" xfId="0" applyNumberFormat="1" applyBorder="1" applyAlignment="1">
      <alignment horizontal="center"/>
    </xf>
    <xf numFmtId="2" fontId="0" fillId="0" borderId="0" xfId="0" applyNumberFormat="1" applyFill="1" applyAlignment="1">
      <alignment horizontal="center"/>
    </xf>
    <xf numFmtId="2" fontId="0" fillId="0" borderId="35" xfId="0" applyNumberFormat="1" applyFill="1" applyBorder="1" applyAlignment="1">
      <alignment horizontal="center"/>
    </xf>
    <xf numFmtId="0" fontId="0" fillId="0" borderId="36" xfId="0"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44" borderId="38" xfId="0" applyFill="1" applyBorder="1" applyAlignment="1">
      <alignment horizontal="center" vertical="center"/>
    </xf>
    <xf numFmtId="0" fontId="0" fillId="44" borderId="41" xfId="0" applyFill="1" applyBorder="1" applyAlignment="1">
      <alignment horizontal="center" vertical="center"/>
    </xf>
    <xf numFmtId="0" fontId="0" fillId="44" borderId="42" xfId="0" applyFill="1" applyBorder="1" applyAlignment="1">
      <alignment horizontal="center" vertical="center"/>
    </xf>
    <xf numFmtId="0" fontId="0" fillId="0" borderId="0" xfId="0" applyBorder="1" applyAlignment="1">
      <alignment horizontal="left"/>
    </xf>
    <xf numFmtId="0" fontId="0" fillId="0" borderId="43" xfId="0" applyBorder="1" applyAlignment="1">
      <alignment horizontal="center" vertical="center"/>
    </xf>
    <xf numFmtId="0" fontId="0" fillId="0" borderId="10"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xf>
    <xf numFmtId="0" fontId="0" fillId="0" borderId="10" xfId="0" applyBorder="1" applyAlignment="1">
      <alignment horizontal="center"/>
    </xf>
    <xf numFmtId="0" fontId="0" fillId="0" borderId="44" xfId="0" applyBorder="1" applyAlignment="1">
      <alignment horizontal="center"/>
    </xf>
    <xf numFmtId="0" fontId="0" fillId="0" borderId="43" xfId="0" applyFill="1" applyBorder="1" applyAlignment="1">
      <alignment horizontal="center"/>
    </xf>
    <xf numFmtId="0" fontId="0" fillId="0" borderId="10" xfId="0" applyFill="1" applyBorder="1" applyAlignment="1">
      <alignment horizontal="center"/>
    </xf>
    <xf numFmtId="0" fontId="0" fillId="0" borderId="44" xfId="0" applyFill="1" applyBorder="1" applyAlignment="1">
      <alignment horizontal="center"/>
    </xf>
    <xf numFmtId="0" fontId="0" fillId="0" borderId="10" xfId="0" applyBorder="1" applyAlignment="1">
      <alignment/>
    </xf>
    <xf numFmtId="0" fontId="0" fillId="0" borderId="10" xfId="0" applyBorder="1" applyAlignment="1">
      <alignment horizontal="left"/>
    </xf>
    <xf numFmtId="0" fontId="0" fillId="0" borderId="45" xfId="0" applyBorder="1" applyAlignment="1">
      <alignment horizontal="center" vertical="center"/>
    </xf>
    <xf numFmtId="0" fontId="0" fillId="0" borderId="11" xfId="0" applyBorder="1" applyAlignment="1">
      <alignment horizontal="center"/>
    </xf>
    <xf numFmtId="166" fontId="0" fillId="0" borderId="46" xfId="0" applyNumberFormat="1" applyBorder="1" applyAlignment="1">
      <alignment horizontal="center"/>
    </xf>
    <xf numFmtId="2" fontId="0" fillId="0" borderId="43" xfId="0" applyNumberFormat="1" applyFill="1" applyBorder="1" applyAlignment="1">
      <alignment horizontal="center"/>
    </xf>
    <xf numFmtId="0" fontId="0" fillId="0" borderId="10" xfId="0" applyFill="1" applyBorder="1" applyAlignment="1">
      <alignment horizontal="center" vertical="center"/>
    </xf>
    <xf numFmtId="0" fontId="0" fillId="0" borderId="33" xfId="0" applyFill="1" applyBorder="1" applyAlignment="1">
      <alignment horizontal="center" vertical="center"/>
    </xf>
    <xf numFmtId="0" fontId="0" fillId="0" borderId="0" xfId="0" applyFill="1" applyBorder="1" applyAlignment="1">
      <alignment horizontal="center"/>
    </xf>
    <xf numFmtId="0" fontId="0" fillId="0" borderId="43" xfId="0" applyFill="1" applyBorder="1" applyAlignment="1">
      <alignment horizontal="center" vertical="center"/>
    </xf>
    <xf numFmtId="0" fontId="0" fillId="44" borderId="45" xfId="0" applyFill="1" applyBorder="1" applyAlignment="1">
      <alignment horizontal="center" vertical="center"/>
    </xf>
    <xf numFmtId="0" fontId="0" fillId="44" borderId="47" xfId="0" applyFill="1" applyBorder="1" applyAlignment="1">
      <alignment horizontal="center" vertical="center"/>
    </xf>
    <xf numFmtId="0" fontId="0" fillId="44" borderId="13" xfId="0" applyFill="1" applyBorder="1" applyAlignment="1">
      <alignment horizontal="center" vertical="center"/>
    </xf>
    <xf numFmtId="1" fontId="0" fillId="0" borderId="43" xfId="0" applyNumberFormat="1" applyFill="1" applyBorder="1" applyAlignment="1">
      <alignment horizontal="center"/>
    </xf>
    <xf numFmtId="16" fontId="0" fillId="0" borderId="0" xfId="0" applyNumberFormat="1" applyAlignment="1">
      <alignment/>
    </xf>
    <xf numFmtId="2" fontId="0" fillId="0" borderId="48" xfId="0" applyNumberFormat="1" applyFill="1" applyBorder="1" applyAlignment="1">
      <alignment horizontal="center"/>
    </xf>
    <xf numFmtId="0" fontId="0" fillId="0" borderId="49" xfId="0" applyBorder="1" applyAlignment="1">
      <alignment horizontal="center" vertical="center"/>
    </xf>
    <xf numFmtId="0" fontId="0" fillId="0" borderId="50" xfId="0" applyBorder="1" applyAlignment="1">
      <alignment horizontal="center" vertical="center"/>
    </xf>
    <xf numFmtId="2" fontId="0" fillId="0" borderId="33" xfId="0" applyNumberFormat="1" applyFill="1" applyBorder="1" applyAlignment="1">
      <alignment horizontal="center"/>
    </xf>
    <xf numFmtId="0" fontId="26" fillId="0" borderId="43" xfId="0" applyFont="1" applyBorder="1" applyAlignment="1">
      <alignment horizontal="center" vertical="center" wrapText="1"/>
    </xf>
    <xf numFmtId="0" fontId="26" fillId="0" borderId="10" xfId="0" applyFont="1" applyBorder="1" applyAlignment="1">
      <alignment horizontal="left" vertical="center"/>
    </xf>
    <xf numFmtId="0" fontId="26" fillId="0" borderId="10" xfId="0" applyFont="1" applyBorder="1" applyAlignment="1">
      <alignment horizontal="center" vertical="center"/>
    </xf>
    <xf numFmtId="0" fontId="26" fillId="0" borderId="44" xfId="0" applyFont="1" applyBorder="1" applyAlignment="1">
      <alignment horizontal="center" vertical="center"/>
    </xf>
    <xf numFmtId="1" fontId="0" fillId="0" borderId="0" xfId="0" applyNumberFormat="1" applyFill="1" applyAlignment="1">
      <alignment horizontal="center"/>
    </xf>
    <xf numFmtId="0" fontId="26" fillId="0" borderId="43" xfId="0" applyFont="1" applyBorder="1" applyAlignment="1">
      <alignment horizontal="center" wrapText="1"/>
    </xf>
    <xf numFmtId="0" fontId="26" fillId="0" borderId="10" xfId="0" applyFont="1" applyBorder="1" applyAlignment="1">
      <alignment/>
    </xf>
    <xf numFmtId="0" fontId="26" fillId="0" borderId="10" xfId="0" applyFont="1" applyBorder="1" applyAlignment="1">
      <alignment horizontal="center"/>
    </xf>
    <xf numFmtId="0" fontId="26" fillId="0" borderId="44" xfId="0" applyFont="1" applyBorder="1" applyAlignment="1">
      <alignment horizontal="center"/>
    </xf>
    <xf numFmtId="0" fontId="0" fillId="0" borderId="11" xfId="0" applyFill="1" applyBorder="1" applyAlignment="1">
      <alignment horizontal="center"/>
    </xf>
    <xf numFmtId="0" fontId="0" fillId="0" borderId="43" xfId="0" applyBorder="1" applyAlignment="1">
      <alignment horizontal="center" wrapText="1"/>
    </xf>
    <xf numFmtId="20" fontId="0" fillId="0" borderId="0" xfId="0" applyNumberFormat="1" applyAlignment="1">
      <alignment/>
    </xf>
    <xf numFmtId="0" fontId="0" fillId="0" borderId="48" xfId="0" applyFill="1" applyBorder="1" applyAlignment="1">
      <alignment horizontal="center" vertical="center"/>
    </xf>
    <xf numFmtId="0" fontId="0" fillId="45" borderId="10" xfId="0" applyFill="1" applyBorder="1" applyAlignment="1">
      <alignment horizontal="center"/>
    </xf>
    <xf numFmtId="46" fontId="0" fillId="0" borderId="0" xfId="0" applyNumberFormat="1" applyAlignment="1">
      <alignment/>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26" fillId="0" borderId="10" xfId="0" applyFont="1" applyBorder="1" applyAlignment="1">
      <alignment horizontal="left"/>
    </xf>
    <xf numFmtId="0" fontId="26" fillId="0" borderId="48" xfId="0" applyFont="1" applyBorder="1" applyAlignment="1">
      <alignment horizontal="center" wrapText="1"/>
    </xf>
    <xf numFmtId="0" fontId="26" fillId="0" borderId="49" xfId="0" applyFont="1" applyBorder="1" applyAlignment="1">
      <alignment horizontal="left"/>
    </xf>
    <xf numFmtId="0" fontId="26" fillId="0" borderId="49" xfId="0" applyFont="1" applyBorder="1" applyAlignment="1">
      <alignment horizontal="center"/>
    </xf>
    <xf numFmtId="0" fontId="26" fillId="0" borderId="50" xfId="0" applyFont="1" applyBorder="1" applyAlignment="1">
      <alignment horizontal="center"/>
    </xf>
    <xf numFmtId="0" fontId="0" fillId="0" borderId="49" xfId="0" applyBorder="1" applyAlignment="1">
      <alignment/>
    </xf>
    <xf numFmtId="0" fontId="0" fillId="0" borderId="21" xfId="0" applyBorder="1" applyAlignment="1">
      <alignment horizontal="center" vertical="center"/>
    </xf>
    <xf numFmtId="0" fontId="0" fillId="0" borderId="48" xfId="0" applyBorder="1" applyAlignment="1">
      <alignment horizontal="center" vertical="center"/>
    </xf>
    <xf numFmtId="0" fontId="0" fillId="0" borderId="51" xfId="0" applyBorder="1" applyAlignment="1">
      <alignment horizontal="center"/>
    </xf>
    <xf numFmtId="166" fontId="0" fillId="0" borderId="52" xfId="0" applyNumberFormat="1" applyBorder="1" applyAlignment="1">
      <alignment horizontal="center"/>
    </xf>
    <xf numFmtId="0" fontId="0" fillId="0" borderId="53" xfId="0" applyBorder="1" applyAlignment="1">
      <alignment horizontal="center"/>
    </xf>
    <xf numFmtId="0" fontId="0" fillId="0" borderId="49" xfId="0"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Alignment="1">
      <alignment horizontal="center" vertical="center"/>
    </xf>
    <xf numFmtId="0" fontId="0" fillId="0" borderId="0" xfId="0" applyAlignment="1">
      <alignment/>
    </xf>
    <xf numFmtId="166" fontId="0" fillId="0" borderId="0" xfId="0" applyNumberFormat="1" applyBorder="1" applyAlignment="1">
      <alignment horizontal="center"/>
    </xf>
    <xf numFmtId="2" fontId="0" fillId="0" borderId="0" xfId="0" applyNumberFormat="1" applyFill="1" applyBorder="1" applyAlignment="1">
      <alignment horizontal="center"/>
    </xf>
    <xf numFmtId="0" fontId="0" fillId="44" borderId="0" xfId="0" applyFill="1" applyBorder="1" applyAlignment="1">
      <alignment horizontal="center" vertical="center"/>
    </xf>
    <xf numFmtId="9" fontId="0" fillId="0" borderId="0" xfId="0" applyNumberFormat="1" applyAlignment="1">
      <alignment/>
    </xf>
    <xf numFmtId="10" fontId="0" fillId="0" borderId="0" xfId="0" applyNumberFormat="1" applyAlignment="1">
      <alignment/>
    </xf>
    <xf numFmtId="17" fontId="0" fillId="0" borderId="0" xfId="0" applyNumberFormat="1" applyAlignment="1">
      <alignment/>
    </xf>
    <xf numFmtId="0" fontId="27" fillId="46" borderId="26" xfId="0" applyFont="1" applyFill="1" applyBorder="1" applyAlignment="1">
      <alignment horizontal="center" vertical="center"/>
    </xf>
    <xf numFmtId="0" fontId="27" fillId="46" borderId="27" xfId="0" applyFont="1" applyFill="1" applyBorder="1" applyAlignment="1">
      <alignment horizontal="center" vertical="center"/>
    </xf>
    <xf numFmtId="0" fontId="27" fillId="46" borderId="28" xfId="0" applyFont="1" applyFill="1" applyBorder="1" applyAlignment="1">
      <alignment horizontal="center" vertical="center"/>
    </xf>
    <xf numFmtId="14" fontId="0" fillId="41" borderId="10" xfId="0" applyNumberFormat="1" applyFill="1" applyBorder="1" applyAlignment="1">
      <alignment/>
    </xf>
    <xf numFmtId="0" fontId="0" fillId="32" borderId="10" xfId="0" applyFill="1" applyBorder="1" applyAlignment="1">
      <alignment/>
    </xf>
    <xf numFmtId="0" fontId="0" fillId="0" borderId="56"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59" xfId="0" applyNumberFormat="1" applyBorder="1" applyAlignment="1">
      <alignment/>
    </xf>
    <xf numFmtId="0" fontId="0" fillId="0" borderId="60" xfId="0" applyNumberFormat="1" applyBorder="1" applyAlignment="1">
      <alignment/>
    </xf>
    <xf numFmtId="0" fontId="0" fillId="0" borderId="61" xfId="0" applyNumberFormat="1" applyBorder="1" applyAlignment="1">
      <alignment/>
    </xf>
    <xf numFmtId="0" fontId="0" fillId="38" borderId="11" xfId="0" applyFill="1" applyBorder="1" applyAlignment="1">
      <alignment horizontal="centerContinuous" wrapText="1"/>
    </xf>
    <xf numFmtId="0" fontId="0" fillId="38" borderId="12" xfId="0" applyFill="1" applyBorder="1" applyAlignment="1">
      <alignment horizontal="centerContinuous" wrapText="1"/>
    </xf>
    <xf numFmtId="0" fontId="0" fillId="38" borderId="13" xfId="0" applyFill="1" applyBorder="1" applyAlignment="1">
      <alignment horizontal="centerContinuous" wrapText="1"/>
    </xf>
    <xf numFmtId="0" fontId="0" fillId="37" borderId="11" xfId="0" applyFill="1" applyBorder="1" applyAlignment="1">
      <alignment horizontal="centerContinuous" wrapText="1"/>
    </xf>
    <xf numFmtId="0" fontId="0" fillId="37" borderId="12" xfId="0" applyFill="1" applyBorder="1" applyAlignment="1">
      <alignment horizontal="centerContinuous" wrapText="1"/>
    </xf>
    <xf numFmtId="0" fontId="0" fillId="37" borderId="13" xfId="0" applyFill="1" applyBorder="1" applyAlignment="1">
      <alignment horizontal="centerContinuous" wrapText="1"/>
    </xf>
    <xf numFmtId="0" fontId="0" fillId="0" borderId="11" xfId="0" applyNumberFormat="1" applyBorder="1" applyAlignment="1">
      <alignment horizontal="centerContinuous" wrapText="1"/>
    </xf>
    <xf numFmtId="0" fontId="0" fillId="0" borderId="12" xfId="0" applyNumberFormat="1" applyBorder="1" applyAlignment="1">
      <alignment horizontal="centerContinuous" wrapText="1"/>
    </xf>
    <xf numFmtId="0" fontId="0" fillId="0" borderId="13" xfId="0" applyNumberFormat="1" applyBorder="1" applyAlignment="1">
      <alignment horizontal="centerContinuous"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CCCCFF"/>
        </patternFill>
      </fill>
    </dxf>
    <dxf>
      <fill>
        <patternFill>
          <bgColor indexed="47"/>
        </patternFill>
      </fill>
    </dxf>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2:F1112" sheet="YTLE(70.1)"/>
  </cacheSource>
  <cacheFields count="5">
    <cacheField name="Rank ">
      <sharedItems containsSemiMixedTypes="0" containsString="0" containsMixedTypes="0" containsNumber="1" containsInteger="1"/>
    </cacheField>
    <cacheField name="Player ">
      <sharedItems containsMixedTypes="0" count="326">
        <s v="LaDainian Tomlinson"/>
        <s v="Steven Jackson"/>
        <s v="Larry Johnson"/>
        <s v="Shaun Alexander"/>
        <s v="Frank Gore"/>
        <s v="Brian Westbrook"/>
        <s v="Willie Parker"/>
        <s v="Joseph Addai"/>
        <s v="Laurence Maroney"/>
        <s v="Rudi Johnson"/>
        <s v="Willis McGahee"/>
        <s v="Peyton Manning"/>
        <s v="Marvin Harrison"/>
        <s v="Steve Smith"/>
        <s v="Terrell Owens"/>
        <s v="Torry Holt"/>
        <s v="Reggie Wayne"/>
        <s v="Clinton Portis"/>
        <s v="Travis Henry"/>
        <s v="Cedric Benson"/>
        <s v="Reggie Bush"/>
        <s v="Drew Brees"/>
        <s v="Chad Johnson"/>
        <s v="Roy Williams"/>
        <s v="Larry Fitzgerald"/>
        <s v="Antonio Gates"/>
        <s v="Edgerrin James"/>
        <s v="Maurice Jones-Drew"/>
        <s v="Thomas Jones"/>
        <s v="Deuce McAllister"/>
        <s v="Ronnie Brown"/>
        <s v="Brandon Jacobs"/>
        <s v="Ahman Green"/>
        <s v="Marshawn Lynch"/>
        <s v="Adrian Peterson"/>
        <s v="Carnell Williams"/>
        <s v="Julius Jones"/>
        <s v="Randy Moss"/>
        <s v="Javon Walker"/>
        <s v="Marques Colston"/>
        <s v="Tom Brady"/>
        <s v="Lee Evans"/>
        <s v="Andre Johnson"/>
        <s v="Donald Driver"/>
        <s v="Hines Ward"/>
        <s v="Anquan Boldin"/>
        <s v="Plaxico Burress"/>
        <s v="T.J. Houshmandzadeh"/>
        <s v="Laveranues Coles"/>
        <s v="Deion Branch"/>
        <s v="Carson Palmer"/>
        <s v="Donovan McNabb"/>
        <s v="Marc Bulger"/>
        <s v="Tony Gonzalez"/>
        <s v="Todd Heap"/>
        <s v="Jeremy Shockey"/>
        <s v="Kellen Winslow"/>
        <s v="Jon Kitna"/>
        <s v="Santana Moss"/>
        <s v="Darrell Jackson"/>
        <s v="Terry Glenn"/>
        <s v="Joey Galloway"/>
        <s v="Reggie Brown"/>
        <s v="Braylon Edwards"/>
        <s v="Calvin Johnson"/>
        <s v="Vincent Jackson"/>
        <s v="Mark Clayton"/>
        <s v="Chicago"/>
        <s v="Tony Romo"/>
        <s v="Matt Hasselbeck"/>
        <s v="Eli Manning"/>
        <s v="Vince Young"/>
        <s v="Marion Barber III"/>
        <s v="Kevin Jones"/>
        <s v="Jamal Lewis"/>
        <s v="Warrick Dunn"/>
        <s v="Jerious Norwood"/>
        <s v="Chester Taylor"/>
        <s v="DeAngelo Williams"/>
        <s v="Baltimore"/>
        <s v="New England"/>
        <s v="San Diego"/>
        <s v="Alge Crumpler"/>
        <s v="L.J. Smith"/>
        <s v="Fred Taylor"/>
        <s v="LaMont Jordan"/>
        <s v="Tatum Bell"/>
        <s v="Ladell Betts"/>
        <s v="DeShaun Foster"/>
        <s v="Reuben Droughns"/>
        <s v="Brandon Jackson"/>
        <s v="Chris Chambers"/>
        <s v="Jerricho Cotchery"/>
        <s v="Bernard Berrian"/>
        <s v="Donte' Stallworth"/>
        <s v="Drew Bennett"/>
        <s v="Isaac Bruce"/>
        <s v="Kevin Curtis"/>
        <s v="Jerry Porter"/>
        <s v="Brandon Marshall"/>
        <s v="Joe Horn"/>
        <s v="Eddie Kennison"/>
        <s v="Brandon Jones"/>
        <s v="Santonio Holmes"/>
        <s v="Ronald Curry"/>
        <s v="Matt Jones"/>
        <s v="Michael Turner"/>
        <s v="Mike Bell"/>
        <s v="Chris Brown"/>
        <s v="Vernand Morency"/>
        <s v="Kenny Irons"/>
        <s v="Anthony Thomas"/>
        <s v="DeDe Dorsey"/>
        <s v="Chris Henry"/>
        <s v="LenDale White"/>
        <s v="Ben Roethlisberger"/>
        <s v="Brett Favre"/>
        <s v="Philip Rivers"/>
        <s v="Matt Leinart"/>
        <s v="Jay Cutler"/>
        <s v="Alex Smith"/>
        <s v="Steve McNair"/>
        <s v="Chris Cooley"/>
        <s v="Heath Miller"/>
        <s v="Benjamin Watson"/>
        <s v="Jason Witten"/>
        <s v="Vernon Davis"/>
        <s v="Adam Vinatieri"/>
        <s v="Jeff Wilkins"/>
        <s v="Nate Kaeding"/>
        <s v="Derrick Mason"/>
        <s v="Greg Jennings"/>
        <s v="D.J. Hackett"/>
        <s v="Muhsin Muhammad"/>
        <s v="Amani Toomer"/>
        <s v="Reggie Williams"/>
        <s v="Rod Smith"/>
        <s v="Marty Booker"/>
        <s v="Anthony Gonzalez"/>
        <s v="Devery Henderson"/>
        <s v="Devin Hester"/>
        <s v="Dwayne Bowe"/>
        <s v="Wes Welker"/>
        <s v="Craig Davis"/>
        <s v="Dwayne Jarrett"/>
        <s v="Chad Jackson"/>
        <s v="Mike Furrey"/>
        <s v="Philadelphia"/>
        <s v="Pittsburgh"/>
        <s v="Dallas"/>
        <s v="Green Bay"/>
        <s v="Jacksonville"/>
        <s v="Miami"/>
        <s v="Matt Stover"/>
        <s v="Robbie Gould"/>
        <s v="Shayne Graham"/>
        <s v="Nate Burleson"/>
        <s v="Neil Rackers"/>
        <s v="Jason Elam"/>
        <s v="Josh Brown"/>
        <s v="Jason Hanson"/>
        <s v="Tony Scheffler"/>
        <s v="Randy McMichael"/>
        <s v="Dallas Clark"/>
        <s v="Greg Olsen"/>
        <s v="Ben Troupe"/>
        <s v="Marcus Pollard"/>
        <s v="Eric Johnson"/>
        <s v="Dominic Rhodes"/>
        <s v="Leon Washington"/>
        <s v="Tony Hunt"/>
        <s v="Najeh Davenport"/>
        <s v="Kevin Faulk"/>
        <s v="Corey Dillon"/>
        <s v="Sammy Morris"/>
        <s v="Mike Anderson"/>
        <s v="Ron Dayne"/>
        <s v="Michael Robinson"/>
        <s v="Noah Herron"/>
        <s v="Brian Leonard"/>
        <s v="Lorenzo Booker"/>
        <s v="Marcel Shipp"/>
        <s v="Maurice Morris"/>
        <s v="Jason Wright"/>
        <s v="Dwayne Wright"/>
        <s v="Ahmad Bradshaw"/>
        <s v="Michael Bennett"/>
        <s v="David Akers"/>
        <s v="Joe Nedney"/>
        <s v="Josh Scobee"/>
        <s v="Olindo Mare"/>
        <s v="Stephen Gostkowski"/>
        <s v="Sebastian Janikowski"/>
        <s v="Lawrence Tynes"/>
        <s v="Ryan Longwell"/>
        <s v="Jeff Reed"/>
        <s v="John Kasay"/>
        <s v="San Francisco"/>
        <s v="Denver"/>
        <s v="Seattle"/>
        <s v="Cincinnati"/>
        <s v="Carolina"/>
        <s v="Minnesota"/>
        <s v="New York"/>
        <s v="Rex Grossman"/>
        <s v="J.P. Losman"/>
        <s v="Jason Campbell"/>
        <s v="Jake Delhomme"/>
        <s v="Chad Pennington"/>
        <s v="Byron Leftwich"/>
        <s v="Trent Green"/>
        <s v="Matt Schaub"/>
        <s v="Jeff Garcia"/>
        <s v="Damon Huard"/>
        <s v="Brady Quinn"/>
        <s v="JaMarcus Russell"/>
        <s v="Garrett Wolfe"/>
        <s v="Tarvaris Jackson"/>
        <s v="T.J. Duckett"/>
        <s v="Brodie Croyle"/>
        <s v="Michael Pittman"/>
        <s v="Ryan Moats"/>
        <s v="J.J. Arrington"/>
        <s v="Chris Perry"/>
        <s v="Maurice Hicks"/>
        <s v="William Green"/>
        <s v="DeShawn Wynn"/>
        <s v="Correll Buckhalter"/>
        <s v="Greg Jones"/>
        <s v="Cedric Houston"/>
        <s v="Priest Holmes"/>
        <s v="Michael Bush"/>
        <s v="Buffalo"/>
        <s v="Oakland"/>
        <s v="Tennessee"/>
        <s v="New Orleans"/>
        <s v="Indianapolis"/>
        <s v="Arizona"/>
        <s v="Cleveland"/>
        <s v="Detroit"/>
        <s v="St. Louis"/>
        <s v="Chris Simms"/>
        <s v="Josh McCown"/>
        <s v="Charlie Frye"/>
        <s v="Kellen Clemens"/>
        <s v="Daunte Culpepper"/>
        <s v="Joey Harrington"/>
        <s v="Marion Barber"/>
        <s v="Donte Stallworth"/>
        <s v="Chicago Bears"/>
        <s v="Baltimore Ravens"/>
        <s v="Ben Watson"/>
        <s v="New England Patriots"/>
        <s v="San Diego Chargers"/>
        <s v="Denver Broncos"/>
        <s v="Dallas Cowboys"/>
        <s v="Michael Jenkins"/>
        <s v="Carolina Panthers"/>
        <s v="Brandon Stokley"/>
        <s v="Desmond Clark"/>
        <s v="Owen Daniels"/>
        <s v="Ashley Lelie"/>
        <s v="Bryant Johnson"/>
        <s v="Miami Dolphins"/>
        <s v="Daniel Graham"/>
        <s v="Patrick Crayton"/>
        <s v="Troy Williamson"/>
        <s v="Terrance Copper"/>
        <s v="Ernest Wilford"/>
        <s v="Jacksonville Jaguars"/>
        <s v="Pittsburgh Steelers"/>
        <s v="Bo Scaife"/>
        <s v="Samie Parker"/>
        <s v="Ted Ginn"/>
        <s v="Joe Jurevicius"/>
        <s v="Philadelphia Eagles"/>
        <s v="Ravens D/ST"/>
        <s v="Bears D/ST"/>
        <s v="Patriots D/ST"/>
        <s v="Drew Carter"/>
        <s v="Ricky Williams"/>
        <s v="Chargers D/ST"/>
        <s v="Jaguars D/ST"/>
        <s v="Cadillac Williams"/>
        <s v="Bears"/>
        <s v="Ravens"/>
        <s v="Patriots"/>
        <s v="Chargers"/>
        <s v="Eagles"/>
        <s v="Broncos"/>
        <s v="Steelers"/>
        <s v="Jaguars"/>
        <s v="Dolphins"/>
        <s v="Antwaan Randle El"/>
        <s v="Cowboys"/>
        <s v="Ted Ginn Jr."/>
        <s v="Eric Moulds"/>
        <s v="49ers"/>
        <s v="Mewelde Moore"/>
        <s v="Seahawks"/>
        <s v="Zach Miller"/>
        <s v="Jason Snelling"/>
        <s v="Marcedes Lewis"/>
        <s v="Panthers"/>
        <s v="Adrian AD Peterson"/>
        <s v="Mike Vanderjagt"/>
        <s v="Tiki Barber"/>
        <s v="Kellen Winslow Jr."/>
        <s v="John Carney"/>
        <s v="Marshall Faulk"/>
        <s v="Casey Fitzsimmons"/>
        <s v="John Owens"/>
        <s v="Michael Vick"/>
        <s v="Kyle Brady"/>
        <s v="Mark Campbell"/>
        <s v="Courtney Anderson"/>
        <s v="Kelley Washington"/>
        <s v="Anthony D. Thomas"/>
        <s v="Shaun Suisham"/>
        <s v="Robert Royal"/>
        <s v="Kevan Barlow"/>
        <s v="Shaud Williams"/>
        <s v="Billy Cundiff"/>
        <s v="Aaron Elling"/>
        <s v="Sidney Rice"/>
        <s v="Robert Meachem"/>
      </sharedItems>
    </cacheField>
    <cacheField name="Pos ">
      <sharedItems containsMixedTypes="0"/>
    </cacheField>
    <cacheField name="Team ">
      <sharedItems containsMixedTypes="0"/>
    </cacheField>
    <cacheField name="Bye ">
      <sharedItems containsMixedTypes="1"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H12:I340" firstHeaderRow="2" firstDataRow="2" firstDataCol="1"/>
  <pivotFields count="5">
    <pivotField dataField="1" compact="0" outline="0" subtotalTop="0" showAll="0"/>
    <pivotField axis="axisRow" compact="0" outline="0" subtotalTop="0" showAll="0">
      <items count="327">
        <item x="297"/>
        <item x="323"/>
        <item x="127"/>
        <item x="304"/>
        <item x="34"/>
        <item x="185"/>
        <item x="32"/>
        <item x="120"/>
        <item x="82"/>
        <item x="134"/>
        <item x="42"/>
        <item x="45"/>
        <item x="317"/>
        <item x="138"/>
        <item x="111"/>
        <item x="25"/>
        <item x="293"/>
        <item x="237"/>
        <item x="261"/>
        <item x="79"/>
        <item x="250"/>
        <item x="284"/>
        <item x="277"/>
        <item x="115"/>
        <item x="165"/>
        <item x="251"/>
        <item x="124"/>
        <item x="93"/>
        <item x="322"/>
        <item x="271"/>
        <item x="214"/>
        <item x="90"/>
        <item x="31"/>
        <item x="102"/>
        <item x="99"/>
        <item x="258"/>
        <item x="63"/>
        <item x="116"/>
        <item x="179"/>
        <item x="5"/>
        <item x="219"/>
        <item x="289"/>
        <item x="262"/>
        <item x="232"/>
        <item x="209"/>
        <item x="283"/>
        <item x="64"/>
        <item x="35"/>
        <item x="201"/>
        <item x="257"/>
        <item x="50"/>
        <item x="310"/>
        <item x="19"/>
        <item x="229"/>
        <item x="145"/>
        <item x="22"/>
        <item x="208"/>
        <item x="287"/>
        <item x="281"/>
        <item x="243"/>
        <item x="77"/>
        <item x="67"/>
        <item x="249"/>
        <item x="108"/>
        <item x="91"/>
        <item x="122"/>
        <item x="113"/>
        <item x="223"/>
        <item x="241"/>
        <item x="200"/>
        <item x="238"/>
        <item x="17"/>
        <item x="173"/>
        <item x="227"/>
        <item x="315"/>
        <item x="294"/>
        <item x="143"/>
        <item x="132"/>
        <item x="149"/>
        <item x="163"/>
        <item x="255"/>
        <item x="213"/>
        <item x="264"/>
        <item x="59"/>
        <item x="245"/>
        <item x="187"/>
        <item x="78"/>
        <item x="112"/>
        <item x="49"/>
        <item x="198"/>
        <item x="254"/>
        <item x="130"/>
        <item x="88"/>
        <item x="226"/>
        <item x="259"/>
        <item x="239"/>
        <item x="29"/>
        <item x="139"/>
        <item x="140"/>
        <item x="292"/>
        <item x="168"/>
        <item x="43"/>
        <item x="51"/>
        <item x="248"/>
        <item x="94"/>
        <item x="95"/>
        <item x="21"/>
        <item x="279"/>
        <item x="141"/>
        <item x="144"/>
        <item x="184"/>
        <item x="288"/>
        <item x="101"/>
        <item x="26"/>
        <item x="70"/>
        <item x="167"/>
        <item x="296"/>
        <item x="268"/>
        <item x="4"/>
        <item x="84"/>
        <item x="216"/>
        <item x="150"/>
        <item x="131"/>
        <item x="228"/>
        <item x="164"/>
        <item x="123"/>
        <item x="44"/>
        <item x="236"/>
        <item x="96"/>
        <item x="222"/>
        <item x="205"/>
        <item x="151"/>
        <item x="269"/>
        <item x="291"/>
        <item x="282"/>
        <item x="207"/>
        <item x="74"/>
        <item x="215"/>
        <item x="206"/>
        <item x="158"/>
        <item x="160"/>
        <item x="301"/>
        <item x="125"/>
        <item x="183"/>
        <item x="38"/>
        <item x="119"/>
        <item x="212"/>
        <item x="195"/>
        <item x="128"/>
        <item x="55"/>
        <item x="76"/>
        <item x="92"/>
        <item x="98"/>
        <item x="100"/>
        <item x="274"/>
        <item x="188"/>
        <item x="61"/>
        <item x="246"/>
        <item x="308"/>
        <item x="196"/>
        <item x="311"/>
        <item x="57"/>
        <item x="7"/>
        <item x="159"/>
        <item x="242"/>
        <item x="189"/>
        <item x="36"/>
        <item x="244"/>
        <item x="56"/>
        <item x="307"/>
        <item x="316"/>
        <item x="110"/>
        <item x="320"/>
        <item x="97"/>
        <item x="172"/>
        <item x="73"/>
        <item x="313"/>
        <item x="83"/>
        <item x="0"/>
        <item x="87"/>
        <item x="85"/>
        <item x="24"/>
        <item x="2"/>
        <item x="8"/>
        <item x="48"/>
        <item x="193"/>
        <item x="41"/>
        <item x="114"/>
        <item x="169"/>
        <item x="180"/>
        <item x="52"/>
        <item x="302"/>
        <item x="181"/>
        <item x="166"/>
        <item x="247"/>
        <item x="72"/>
        <item x="314"/>
        <item x="66"/>
        <item x="39"/>
        <item x="309"/>
        <item x="33"/>
        <item x="137"/>
        <item x="12"/>
        <item x="69"/>
        <item x="105"/>
        <item x="118"/>
        <item x="211"/>
        <item x="153"/>
        <item x="224"/>
        <item x="27"/>
        <item x="182"/>
        <item x="298"/>
        <item x="152"/>
        <item x="263"/>
        <item x="186"/>
        <item x="231"/>
        <item x="256"/>
        <item x="220"/>
        <item x="177"/>
        <item x="106"/>
        <item x="312"/>
        <item x="175"/>
        <item x="107"/>
        <item x="146"/>
        <item x="305"/>
        <item x="202"/>
        <item x="133"/>
        <item x="171"/>
        <item x="156"/>
        <item x="129"/>
        <item x="157"/>
        <item x="80"/>
        <item x="252"/>
        <item x="235"/>
        <item x="203"/>
        <item x="178"/>
        <item x="233"/>
        <item x="190"/>
        <item x="260"/>
        <item x="303"/>
        <item x="265"/>
        <item x="286"/>
        <item x="278"/>
        <item x="11"/>
        <item x="147"/>
        <item x="275"/>
        <item x="117"/>
        <item x="148"/>
        <item x="270"/>
        <item x="46"/>
        <item x="230"/>
        <item x="162"/>
        <item x="37"/>
        <item x="285"/>
        <item x="276"/>
        <item x="62"/>
        <item x="20"/>
        <item x="16"/>
        <item x="135"/>
        <item x="89"/>
        <item x="204"/>
        <item x="280"/>
        <item x="154"/>
        <item x="325"/>
        <item x="319"/>
        <item x="136"/>
        <item x="176"/>
        <item x="104"/>
        <item x="30"/>
        <item x="23"/>
        <item x="9"/>
        <item x="194"/>
        <item x="221"/>
        <item x="272"/>
        <item x="174"/>
        <item x="81"/>
        <item x="253"/>
        <item x="197"/>
        <item x="58"/>
        <item x="103"/>
        <item x="299"/>
        <item x="199"/>
        <item x="192"/>
        <item x="321"/>
        <item x="3"/>
        <item x="318"/>
        <item x="155"/>
        <item x="324"/>
        <item x="240"/>
        <item x="290"/>
        <item x="191"/>
        <item x="121"/>
        <item x="13"/>
        <item x="1"/>
        <item x="218"/>
        <item x="47"/>
        <item x="217"/>
        <item x="86"/>
        <item x="273"/>
        <item x="295"/>
        <item x="234"/>
        <item x="267"/>
        <item x="14"/>
        <item x="60"/>
        <item x="28"/>
        <item x="306"/>
        <item x="54"/>
        <item x="40"/>
        <item x="53"/>
        <item x="170"/>
        <item x="68"/>
        <item x="161"/>
        <item x="15"/>
        <item x="18"/>
        <item x="210"/>
        <item x="266"/>
        <item x="109"/>
        <item x="126"/>
        <item x="71"/>
        <item x="65"/>
        <item x="75"/>
        <item x="142"/>
        <item x="225"/>
        <item x="6"/>
        <item x="10"/>
        <item x="300"/>
        <item t="default"/>
      </items>
    </pivotField>
    <pivotField compact="0" outline="0" subtotalTop="0" showAll="0"/>
    <pivotField compact="0" outline="0" subtotalTop="0" showAll="0"/>
    <pivotField compact="0" outline="0" subtotalTop="0" showAll="0"/>
  </pivotFields>
  <rowFields count="1">
    <field x="1"/>
  </rowFields>
  <rowItems count="32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t="grand">
      <x/>
    </i>
  </rowItems>
  <colItems count="1">
    <i/>
  </colItems>
  <dataFields count="1">
    <dataField name="Average of Rank " fld="0" subtotal="average"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5"/>
  <sheetViews>
    <sheetView tabSelected="1" zoomScale="130" zoomScaleNormal="130" zoomScalePageLayoutView="0" workbookViewId="0" topLeftCell="A1">
      <selection activeCell="G4" sqref="G4"/>
    </sheetView>
  </sheetViews>
  <sheetFormatPr defaultColWidth="9.140625" defaultRowHeight="15"/>
  <cols>
    <col min="1" max="1" width="9.57421875" style="0" bestFit="1" customWidth="1"/>
    <col min="2" max="2" width="9.7109375" style="0" bestFit="1" customWidth="1"/>
    <col min="3" max="3" width="10.140625" style="0" bestFit="1" customWidth="1"/>
    <col min="4" max="4" width="6.140625" style="0" bestFit="1" customWidth="1"/>
    <col min="5" max="5" width="10.421875" style="0" bestFit="1" customWidth="1"/>
    <col min="6" max="6" width="1.57421875" style="0" customWidth="1"/>
    <col min="7" max="7" width="2.7109375" style="0" bestFit="1" customWidth="1"/>
  </cols>
  <sheetData>
    <row r="1" spans="1:16" ht="15">
      <c r="A1" s="6" t="s">
        <v>0</v>
      </c>
      <c r="B1" s="6" t="s">
        <v>1</v>
      </c>
      <c r="C1" s="6" t="s">
        <v>2</v>
      </c>
      <c r="D1" s="6" t="s">
        <v>3</v>
      </c>
      <c r="E1" s="6" t="s">
        <v>4</v>
      </c>
      <c r="G1" s="13" t="str">
        <f>ROW()&amp;")"</f>
        <v>1)</v>
      </c>
      <c r="H1" s="10" t="s">
        <v>36</v>
      </c>
      <c r="I1" s="11"/>
      <c r="J1" s="11"/>
      <c r="K1" s="11"/>
      <c r="L1" s="12"/>
      <c r="M1" s="10"/>
      <c r="N1" s="11"/>
      <c r="O1" s="11"/>
      <c r="P1" s="11"/>
    </row>
    <row r="2" spans="1:16" ht="30">
      <c r="A2" s="2" t="s">
        <v>5</v>
      </c>
      <c r="B2" s="2" t="s">
        <v>6</v>
      </c>
      <c r="C2" s="3">
        <v>39654</v>
      </c>
      <c r="D2" s="2">
        <v>40</v>
      </c>
      <c r="E2" s="4">
        <v>1560</v>
      </c>
      <c r="G2" s="13" t="str">
        <f>ROW()&amp;")"</f>
        <v>2)</v>
      </c>
      <c r="H2" s="10" t="s">
        <v>38</v>
      </c>
      <c r="I2" s="11"/>
      <c r="J2" s="11"/>
      <c r="K2" s="11"/>
      <c r="L2" s="12"/>
      <c r="M2" s="10"/>
      <c r="N2" s="11"/>
      <c r="O2" s="11"/>
      <c r="P2" s="11"/>
    </row>
    <row r="3" spans="1:16" ht="30">
      <c r="A3" s="7" t="s">
        <v>7</v>
      </c>
      <c r="B3" s="7" t="s">
        <v>8</v>
      </c>
      <c r="C3" s="8">
        <v>39657</v>
      </c>
      <c r="D3" s="7">
        <v>40</v>
      </c>
      <c r="E3" s="9">
        <v>520</v>
      </c>
      <c r="G3" s="13" t="str">
        <f>ROW()&amp;")"</f>
        <v>3)</v>
      </c>
      <c r="H3" s="10" t="s">
        <v>37</v>
      </c>
      <c r="I3" s="11"/>
      <c r="J3" s="11"/>
      <c r="K3" s="11"/>
      <c r="L3" s="12"/>
      <c r="M3" s="10"/>
      <c r="N3" s="11"/>
      <c r="O3" s="11"/>
      <c r="P3" s="11"/>
    </row>
    <row r="4" spans="1:5" ht="15">
      <c r="A4" s="2" t="s">
        <v>9</v>
      </c>
      <c r="B4" s="2" t="s">
        <v>10</v>
      </c>
      <c r="C4" s="3">
        <v>39658</v>
      </c>
      <c r="D4" s="2">
        <v>40</v>
      </c>
      <c r="E4" s="4">
        <v>1240</v>
      </c>
    </row>
    <row r="5" spans="1:5" ht="15">
      <c r="A5" s="7" t="s">
        <v>11</v>
      </c>
      <c r="B5" s="7" t="s">
        <v>12</v>
      </c>
      <c r="C5" s="8">
        <v>39659</v>
      </c>
      <c r="D5" s="7">
        <v>40</v>
      </c>
      <c r="E5" s="9">
        <v>1360</v>
      </c>
    </row>
    <row r="6" spans="1:5" ht="15">
      <c r="A6" s="2" t="s">
        <v>13</v>
      </c>
      <c r="B6" s="2" t="s">
        <v>14</v>
      </c>
      <c r="C6" s="3">
        <v>39660</v>
      </c>
      <c r="D6" s="2">
        <v>40</v>
      </c>
      <c r="E6" s="4">
        <v>840</v>
      </c>
    </row>
    <row r="7" spans="1:5" ht="15">
      <c r="A7" s="7" t="s">
        <v>15</v>
      </c>
      <c r="B7" s="7" t="s">
        <v>16</v>
      </c>
      <c r="C7" s="8">
        <v>39661</v>
      </c>
      <c r="D7" s="7">
        <v>40</v>
      </c>
      <c r="E7" s="9">
        <v>1240</v>
      </c>
    </row>
    <row r="8" spans="1:5" ht="15">
      <c r="A8" s="2" t="s">
        <v>17</v>
      </c>
      <c r="B8" s="2" t="s">
        <v>18</v>
      </c>
      <c r="C8" s="3">
        <v>39664</v>
      </c>
      <c r="D8" s="2">
        <v>40</v>
      </c>
      <c r="E8" s="4">
        <v>680</v>
      </c>
    </row>
    <row r="9" spans="1:5" ht="15">
      <c r="A9" s="7" t="s">
        <v>19</v>
      </c>
      <c r="B9" s="7" t="s">
        <v>20</v>
      </c>
      <c r="C9" s="8">
        <v>39665</v>
      </c>
      <c r="D9" s="7">
        <v>40</v>
      </c>
      <c r="E9" s="9">
        <v>760</v>
      </c>
    </row>
    <row r="10" spans="1:5" ht="15">
      <c r="A10" s="2" t="s">
        <v>21</v>
      </c>
      <c r="B10" s="2" t="s">
        <v>22</v>
      </c>
      <c r="C10" s="3">
        <v>39666</v>
      </c>
      <c r="D10" s="2">
        <v>40</v>
      </c>
      <c r="E10" s="4">
        <v>1320</v>
      </c>
    </row>
    <row r="11" spans="1:5" ht="15">
      <c r="A11" s="7" t="s">
        <v>23</v>
      </c>
      <c r="B11" s="7" t="s">
        <v>24</v>
      </c>
      <c r="C11" s="8">
        <v>39667</v>
      </c>
      <c r="D11" s="7">
        <v>40</v>
      </c>
      <c r="E11" s="9">
        <v>1560</v>
      </c>
    </row>
    <row r="12" spans="1:5" ht="15">
      <c r="A12" s="2" t="s">
        <v>25</v>
      </c>
      <c r="B12" s="2" t="s">
        <v>26</v>
      </c>
      <c r="C12" s="3">
        <v>39668</v>
      </c>
      <c r="D12" s="2">
        <v>40</v>
      </c>
      <c r="E12" s="4">
        <v>520</v>
      </c>
    </row>
    <row r="13" spans="1:5" ht="15">
      <c r="A13" s="7" t="s">
        <v>27</v>
      </c>
      <c r="B13" s="7" t="s">
        <v>28</v>
      </c>
      <c r="C13" s="8">
        <v>39671</v>
      </c>
      <c r="D13" s="7">
        <v>40</v>
      </c>
      <c r="E13" s="9">
        <v>960</v>
      </c>
    </row>
    <row r="14" spans="1:5" ht="15">
      <c r="A14" s="2" t="s">
        <v>29</v>
      </c>
      <c r="B14" s="2" t="s">
        <v>30</v>
      </c>
      <c r="C14" s="3">
        <v>39672</v>
      </c>
      <c r="D14" s="2">
        <v>40</v>
      </c>
      <c r="E14" s="4">
        <v>760</v>
      </c>
    </row>
    <row r="15" spans="1:5" ht="15">
      <c r="A15" s="7" t="s">
        <v>31</v>
      </c>
      <c r="B15" s="7" t="s">
        <v>32</v>
      </c>
      <c r="C15" s="8">
        <v>39673</v>
      </c>
      <c r="D15" s="7">
        <v>40</v>
      </c>
      <c r="E15" s="9">
        <v>800</v>
      </c>
    </row>
  </sheetData>
  <sheetProtection/>
  <printOptions horizontalCentered="1"/>
  <pageMargins left="0.7" right="0.7" top="0.75" bottom="0.75" header="0.3" footer="0.3"/>
  <pageSetup horizontalDpi="600" verticalDpi="600" orientation="landscape" r:id="rId1"/>
  <headerFooter>
    <oddFooter>&amp;L&amp;D&amp;C&amp;T&amp;R&amp;A</oddFooter>
  </headerFooter>
</worksheet>
</file>

<file path=xl/worksheets/sheet2.xml><?xml version="1.0" encoding="utf-8"?>
<worksheet xmlns="http://schemas.openxmlformats.org/spreadsheetml/2006/main" xmlns:r="http://schemas.openxmlformats.org/officeDocument/2006/relationships">
  <dimension ref="A1:E4"/>
  <sheetViews>
    <sheetView zoomScale="160" zoomScaleNormal="160" zoomScalePageLayoutView="0" workbookViewId="0" topLeftCell="A1">
      <selection activeCell="A1" sqref="A1"/>
    </sheetView>
  </sheetViews>
  <sheetFormatPr defaultColWidth="9.140625" defaultRowHeight="15"/>
  <cols>
    <col min="3" max="3" width="10.421875" style="0" customWidth="1"/>
    <col min="5" max="5" width="10.421875" style="0" bestFit="1" customWidth="1"/>
  </cols>
  <sheetData>
    <row r="1" spans="1:5" ht="15">
      <c r="A1" s="1" t="s">
        <v>0</v>
      </c>
      <c r="B1" s="1" t="s">
        <v>1</v>
      </c>
      <c r="C1" s="1" t="s">
        <v>2</v>
      </c>
      <c r="D1" s="1" t="s">
        <v>3</v>
      </c>
      <c r="E1" s="1" t="s">
        <v>4</v>
      </c>
    </row>
    <row r="2" spans="1:5" ht="15">
      <c r="A2" s="2" t="s">
        <v>7</v>
      </c>
      <c r="B2" s="30" t="str">
        <f>VLOOKUP($A2,VName,COLUMN(),0)</f>
        <v>FName 3</v>
      </c>
      <c r="C2" s="171">
        <f>VLOOKUP($A2,VName,COLUMN(),0)</f>
        <v>39657</v>
      </c>
      <c r="D2" s="30">
        <f>VLOOKUP($A2,VName,COLUMN(),0)</f>
        <v>40</v>
      </c>
      <c r="E2" s="31">
        <f>VLOOKUP($A2,VName,COLUMN(),0)</f>
        <v>520</v>
      </c>
    </row>
    <row r="4" spans="1:5" ht="108.75">
      <c r="A4" s="5" t="s">
        <v>33</v>
      </c>
      <c r="B4" s="5" t="s">
        <v>34</v>
      </c>
      <c r="C4" s="5" t="s">
        <v>34</v>
      </c>
      <c r="D4" s="5" t="s">
        <v>34</v>
      </c>
      <c r="E4" s="5" t="s">
        <v>34</v>
      </c>
    </row>
  </sheetData>
  <sheetProtection/>
  <dataValidations count="1">
    <dataValidation type="list" allowBlank="1" showInputMessage="1" showErrorMessage="1" sqref="A2">
      <formula1>Name</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4"/>
  <sheetViews>
    <sheetView zoomScale="160" zoomScaleNormal="160" zoomScalePageLayoutView="0" workbookViewId="0" topLeftCell="A1">
      <selection activeCell="A1" sqref="A1"/>
    </sheetView>
  </sheetViews>
  <sheetFormatPr defaultColWidth="9.140625" defaultRowHeight="15"/>
  <cols>
    <col min="3" max="3" width="10.28125" style="0" customWidth="1"/>
    <col min="5" max="5" width="10.00390625" style="0" bestFit="1" customWidth="1"/>
  </cols>
  <sheetData>
    <row r="1" spans="1:5" ht="15">
      <c r="A1" s="1" t="s">
        <v>0</v>
      </c>
      <c r="B1" s="1" t="s">
        <v>1</v>
      </c>
      <c r="C1" s="1" t="s">
        <v>2</v>
      </c>
      <c r="D1" s="1" t="s">
        <v>3</v>
      </c>
      <c r="E1" s="1" t="s">
        <v>4</v>
      </c>
    </row>
    <row r="2" spans="1:5" ht="15">
      <c r="A2" s="2" t="s">
        <v>29</v>
      </c>
      <c r="B2" s="30" t="str">
        <f>DGET(DName,B1,$A1:$A2)</f>
        <v>FName 14</v>
      </c>
      <c r="C2" s="171">
        <f>DGET(DName,C1,$A1:$A2)</f>
        <v>39672</v>
      </c>
      <c r="D2" s="30">
        <f>DGET(DName,D1,$A1:$A2)</f>
        <v>40</v>
      </c>
      <c r="E2" s="31">
        <f>DGET(DName,E1,$A1:$A2)</f>
        <v>760</v>
      </c>
    </row>
    <row r="4" spans="1:5" ht="96">
      <c r="A4" s="5" t="s">
        <v>33</v>
      </c>
      <c r="B4" s="5" t="s">
        <v>35</v>
      </c>
      <c r="C4" s="5" t="s">
        <v>35</v>
      </c>
      <c r="D4" s="5" t="s">
        <v>35</v>
      </c>
      <c r="E4" s="5" t="s">
        <v>35</v>
      </c>
    </row>
  </sheetData>
  <sheetProtection/>
  <dataValidations count="1">
    <dataValidation type="list" allowBlank="1" showInputMessage="1" showErrorMessage="1" sqref="A2">
      <formula1>Name</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8"/>
  <sheetViews>
    <sheetView zoomScale="130" zoomScaleNormal="130" zoomScalePageLayoutView="0" workbookViewId="0" topLeftCell="A1">
      <selection activeCell="A1" sqref="A1"/>
    </sheetView>
  </sheetViews>
  <sheetFormatPr defaultColWidth="9.140625" defaultRowHeight="15"/>
  <cols>
    <col min="1" max="1" width="2.8515625" style="0" bestFit="1" customWidth="1"/>
    <col min="2" max="2" width="10.00390625" style="0" bestFit="1" customWidth="1"/>
    <col min="3" max="3" width="11.421875" style="0" bestFit="1" customWidth="1"/>
    <col min="4" max="4" width="11.00390625" style="0" bestFit="1" customWidth="1"/>
  </cols>
  <sheetData>
    <row r="1" spans="1:11" ht="60">
      <c r="A1" s="13" t="str">
        <f>ROW()&amp;")"</f>
        <v>1)</v>
      </c>
      <c r="B1" s="20" t="s">
        <v>42</v>
      </c>
      <c r="C1" s="21"/>
      <c r="D1" s="21"/>
      <c r="E1" s="21"/>
      <c r="F1" s="21"/>
      <c r="G1" s="21"/>
      <c r="H1" s="21"/>
      <c r="I1" s="21"/>
      <c r="J1" s="21"/>
      <c r="K1" s="22"/>
    </row>
    <row r="3" spans="2:4" ht="15">
      <c r="B3" t="s">
        <v>48</v>
      </c>
      <c r="C3" t="s">
        <v>47</v>
      </c>
      <c r="D3" t="s">
        <v>49</v>
      </c>
    </row>
    <row r="4" spans="3:4" ht="15">
      <c r="C4" s="29">
        <f>SUM(D$4:D4)</f>
        <v>1</v>
      </c>
      <c r="D4" s="28">
        <v>1</v>
      </c>
    </row>
    <row r="5" spans="3:4" ht="15">
      <c r="C5" s="29">
        <f>SUM(D$4:D5)</f>
        <v>2</v>
      </c>
      <c r="D5" s="28">
        <v>1</v>
      </c>
    </row>
    <row r="6" spans="3:4" ht="15">
      <c r="C6" s="29">
        <f>SUM(D$4:D6)</f>
        <v>3</v>
      </c>
      <c r="D6" s="28">
        <v>1</v>
      </c>
    </row>
    <row r="7" spans="3:4" ht="15">
      <c r="C7" s="29">
        <f>SUM(D$4:D7)</f>
        <v>4</v>
      </c>
      <c r="D7" s="28">
        <v>1</v>
      </c>
    </row>
    <row r="8" spans="3:4" ht="15">
      <c r="C8" s="29">
        <f>SUM(D$4:D8)</f>
        <v>5</v>
      </c>
      <c r="D8" s="28">
        <v>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12"/>
  <sheetViews>
    <sheetView zoomScale="145" zoomScaleNormal="145" zoomScalePageLayoutView="0" workbookViewId="0" topLeftCell="A1">
      <selection activeCell="A1" sqref="A1"/>
    </sheetView>
  </sheetViews>
  <sheetFormatPr defaultColWidth="9.140625" defaultRowHeight="15"/>
  <cols>
    <col min="1" max="1" width="3.00390625" style="0" customWidth="1"/>
    <col min="2" max="2" width="8.28125" style="0" bestFit="1" customWidth="1"/>
    <col min="3" max="3" width="3.00390625" style="0" customWidth="1"/>
    <col min="4" max="4" width="10.140625" style="0" bestFit="1" customWidth="1"/>
    <col min="5" max="5" width="3.00390625" style="0" customWidth="1"/>
    <col min="6" max="6" width="13.28125" style="0" bestFit="1" customWidth="1"/>
    <col min="7" max="7" width="3.00390625" style="0" customWidth="1"/>
    <col min="9" max="9" width="8.28125" style="0" bestFit="1" customWidth="1"/>
    <col min="10" max="10" width="3.00390625" style="0" customWidth="1"/>
    <col min="11" max="11" width="15.421875" style="0" bestFit="1" customWidth="1"/>
  </cols>
  <sheetData>
    <row r="1" spans="1:11" ht="45">
      <c r="A1" s="13" t="str">
        <f>ROW()&amp;")"</f>
        <v>1)</v>
      </c>
      <c r="B1" s="20" t="s">
        <v>41</v>
      </c>
      <c r="C1" s="21"/>
      <c r="D1" s="21"/>
      <c r="E1" s="21"/>
      <c r="F1" s="21"/>
      <c r="G1" s="21"/>
      <c r="H1" s="21"/>
      <c r="I1" s="21"/>
      <c r="J1" s="21"/>
      <c r="K1" s="22"/>
    </row>
    <row r="2" spans="1:11" ht="45">
      <c r="A2" s="13" t="str">
        <f>ROW()&amp;")"</f>
        <v>2)</v>
      </c>
      <c r="B2" s="20" t="s">
        <v>40</v>
      </c>
      <c r="C2" s="21"/>
      <c r="D2" s="21"/>
      <c r="E2" s="21"/>
      <c r="F2" s="21"/>
      <c r="G2" s="21"/>
      <c r="H2" s="21"/>
      <c r="I2" s="21"/>
      <c r="J2" s="21"/>
      <c r="K2" s="22"/>
    </row>
    <row r="4" spans="2:13" ht="15">
      <c r="B4" s="26" t="s">
        <v>43</v>
      </c>
      <c r="D4" s="26" t="s">
        <v>2</v>
      </c>
      <c r="F4" s="26" t="s">
        <v>44</v>
      </c>
      <c r="I4" s="26" t="s">
        <v>45</v>
      </c>
      <c r="K4" s="26" t="s">
        <v>46</v>
      </c>
      <c r="L4" s="26" t="s">
        <v>1133</v>
      </c>
      <c r="M4" s="26" t="s">
        <v>1134</v>
      </c>
    </row>
    <row r="5" spans="2:11" ht="15">
      <c r="B5">
        <v>1</v>
      </c>
      <c r="D5" s="14">
        <v>39657</v>
      </c>
      <c r="F5" t="s">
        <v>39</v>
      </c>
      <c r="H5" s="15">
        <v>1</v>
      </c>
      <c r="I5" s="24">
        <f>SUM($H$5:H5)</f>
        <v>1</v>
      </c>
      <c r="K5" s="25">
        <f>SUM($H$5:H5)</f>
        <v>1</v>
      </c>
    </row>
    <row r="6" spans="2:11" ht="15">
      <c r="B6">
        <v>2</v>
      </c>
      <c r="D6" s="14">
        <v>40022</v>
      </c>
      <c r="F6" t="s">
        <v>1129</v>
      </c>
      <c r="H6" s="15">
        <v>2</v>
      </c>
      <c r="I6" s="16">
        <f>SUM($H$5:H6)</f>
        <v>3</v>
      </c>
      <c r="K6" s="25">
        <f>SUM($H$5:H6)</f>
        <v>3</v>
      </c>
    </row>
    <row r="7" spans="2:11" ht="15">
      <c r="B7">
        <v>3</v>
      </c>
      <c r="D7" s="14">
        <v>40387</v>
      </c>
      <c r="F7" t="s">
        <v>1130</v>
      </c>
      <c r="H7" s="15">
        <v>5</v>
      </c>
      <c r="I7" s="16">
        <f>SUM($H$5:H7)</f>
        <v>8</v>
      </c>
      <c r="K7" s="25">
        <f>SUM($H$5:H7)</f>
        <v>8</v>
      </c>
    </row>
    <row r="8" spans="2:11" ht="15">
      <c r="B8">
        <v>4</v>
      </c>
      <c r="D8" s="14">
        <v>39660</v>
      </c>
      <c r="F8" t="s">
        <v>1131</v>
      </c>
      <c r="H8" s="15">
        <v>4</v>
      </c>
      <c r="I8" s="16">
        <f>SUM($H$5:H8)</f>
        <v>12</v>
      </c>
      <c r="K8" s="25">
        <f>SUM($H$5:H8)</f>
        <v>12</v>
      </c>
    </row>
    <row r="9" spans="2:11" ht="15">
      <c r="B9">
        <v>5</v>
      </c>
      <c r="D9" s="14">
        <v>39661</v>
      </c>
      <c r="F9" t="s">
        <v>1132</v>
      </c>
      <c r="H9" s="15">
        <v>1</v>
      </c>
      <c r="I9" s="16">
        <f>SUM($H$5:H9)</f>
        <v>13</v>
      </c>
      <c r="K9" s="25">
        <f>SUM($H$5:H9)</f>
        <v>13</v>
      </c>
    </row>
    <row r="10" spans="4:11" ht="15">
      <c r="D10" s="14">
        <v>39662</v>
      </c>
      <c r="H10" s="15">
        <v>5</v>
      </c>
      <c r="I10" s="16">
        <f>SUM($H$5:H10)</f>
        <v>18</v>
      </c>
      <c r="K10" s="25">
        <f>SUM($H$5:H10)</f>
        <v>18</v>
      </c>
    </row>
    <row r="12" spans="1:11" ht="15">
      <c r="A12" s="17"/>
      <c r="B12" s="18"/>
      <c r="C12" s="18"/>
      <c r="D12" s="18"/>
      <c r="E12" s="18"/>
      <c r="F12" s="18"/>
      <c r="G12" s="18"/>
      <c r="H12" s="18"/>
      <c r="I12" s="18"/>
      <c r="J12" s="18"/>
      <c r="K12" s="19"/>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C2:GT933"/>
  <sheetViews>
    <sheetView zoomScale="85" zoomScaleNormal="85" zoomScalePageLayoutView="0" workbookViewId="0" topLeftCell="A1">
      <selection activeCell="A1" sqref="A1"/>
    </sheetView>
  </sheetViews>
  <sheetFormatPr defaultColWidth="9.140625" defaultRowHeight="15"/>
  <cols>
    <col min="4" max="4" width="20.28125" style="0" customWidth="1"/>
    <col min="6" max="6" width="13.7109375" style="0" bestFit="1" customWidth="1"/>
    <col min="7" max="7" width="9.28125" style="0" customWidth="1"/>
    <col min="8" max="8" width="5.7109375" style="32" customWidth="1"/>
    <col min="10" max="10" width="20.28125" style="0" customWidth="1"/>
    <col min="12" max="12" width="13.7109375" style="0" bestFit="1" customWidth="1"/>
    <col min="13" max="13" width="9.28125" style="0" customWidth="1"/>
    <col min="14" max="14" width="5.7109375" style="32" customWidth="1"/>
    <col min="15" max="15" width="9.140625" style="33" customWidth="1"/>
    <col min="16" max="16" width="20.28125" style="0" customWidth="1"/>
    <col min="17" max="17" width="9.28125" style="33" customWidth="1"/>
    <col min="18" max="18" width="16.57421875" style="33" customWidth="1"/>
    <col min="19" max="19" width="5.7109375" style="32" customWidth="1"/>
    <col min="20" max="20" width="9.140625" style="23" customWidth="1"/>
    <col min="21" max="21" width="20.28125" style="0" customWidth="1"/>
    <col min="22" max="22" width="9.28125" style="0" customWidth="1"/>
    <col min="23" max="23" width="16.57421875" style="0" customWidth="1"/>
    <col min="24" max="24" width="5.7109375" style="32" customWidth="1"/>
    <col min="25" max="25" width="9.140625" style="23" customWidth="1"/>
    <col min="26" max="26" width="20.28125" style="0" customWidth="1"/>
    <col min="27" max="27" width="16.57421875" style="0" customWidth="1"/>
    <col min="32" max="32" width="20.28125" style="0" customWidth="1"/>
    <col min="34" max="34" width="13.7109375" style="0" bestFit="1" customWidth="1"/>
    <col min="35" max="35" width="9.28125" style="0" customWidth="1"/>
    <col min="37" max="37" width="20.28125" style="0" customWidth="1"/>
    <col min="38" max="43" width="9.7109375" style="33" customWidth="1"/>
    <col min="44" max="44" width="13.57421875" style="0" customWidth="1"/>
    <col min="45" max="45" width="9.7109375" style="23" customWidth="1"/>
    <col min="46" max="50" width="0" style="23" hidden="1" customWidth="1"/>
    <col min="51" max="51" width="9.140625" style="23" customWidth="1"/>
    <col min="52" max="52" width="20.28125" style="23" bestFit="1" customWidth="1"/>
    <col min="53" max="53" width="9.140625" style="23" customWidth="1"/>
    <col min="54" max="54" width="13.7109375" style="23" bestFit="1" customWidth="1"/>
    <col min="55" max="55" width="9.28125" style="23" customWidth="1"/>
    <col min="56" max="56" width="4.7109375" style="23" customWidth="1"/>
    <col min="57" max="57" width="9.140625" style="23" customWidth="1"/>
    <col min="58" max="58" width="20.28125" style="23" bestFit="1" customWidth="1"/>
    <col min="59" max="59" width="9.140625" style="23" customWidth="1"/>
    <col min="60" max="60" width="13.7109375" style="23" bestFit="1" customWidth="1"/>
    <col min="61" max="61" width="9.28125" style="23" customWidth="1"/>
    <col min="62" max="62" width="4.7109375" style="23" customWidth="1"/>
    <col min="63" max="63" width="4.00390625" style="0" hidden="1" customWidth="1"/>
    <col min="64" max="64" width="20.28125" style="0" hidden="1" customWidth="1"/>
    <col min="65" max="65" width="1.7109375" style="0" hidden="1" customWidth="1"/>
    <col min="66" max="66" width="4.00390625" style="0" hidden="1" customWidth="1"/>
    <col min="67" max="67" width="21.8515625" style="0" hidden="1" customWidth="1"/>
    <col min="68" max="68" width="1.7109375" style="0" hidden="1" customWidth="1"/>
    <col min="69" max="69" width="4.00390625" style="0" hidden="1" customWidth="1"/>
    <col min="70" max="70" width="29.00390625" style="0" hidden="1" customWidth="1"/>
    <col min="71" max="71" width="1.7109375" style="0" hidden="1" customWidth="1"/>
    <col min="72" max="72" width="4.00390625" style="0" hidden="1" customWidth="1"/>
    <col min="73" max="73" width="19.140625" style="0" hidden="1" customWidth="1"/>
    <col min="74" max="74" width="1.7109375" style="0" hidden="1" customWidth="1"/>
    <col min="75" max="75" width="3.00390625" style="0" hidden="1" customWidth="1"/>
    <col min="76" max="76" width="17.7109375" style="0" hidden="1" customWidth="1"/>
    <col min="78" max="78" width="20.28125" style="0" bestFit="1" customWidth="1"/>
    <col min="80" max="80" width="13.7109375" style="0" bestFit="1" customWidth="1"/>
    <col min="81" max="81" width="9.28125" style="0" customWidth="1"/>
    <col min="82" max="82" width="4.7109375" style="0" customWidth="1"/>
    <col min="84" max="84" width="20.28125" style="0" bestFit="1" customWidth="1"/>
    <col min="86" max="86" width="13.7109375" style="0" bestFit="1" customWidth="1"/>
    <col min="87" max="87" width="9.28125" style="0" customWidth="1"/>
    <col min="88" max="88" width="4.7109375" style="0" customWidth="1"/>
    <col min="90" max="90" width="20.28125" style="0" bestFit="1" customWidth="1"/>
    <col min="92" max="92" width="13.7109375" style="0" bestFit="1" customWidth="1"/>
    <col min="93" max="93" width="9.28125" style="0" customWidth="1"/>
    <col min="96" max="96" width="20.28125" style="0" bestFit="1" customWidth="1"/>
    <col min="98" max="98" width="13.7109375" style="0" bestFit="1" customWidth="1"/>
    <col min="99" max="99" width="9.28125" style="0" customWidth="1"/>
    <col min="103" max="103" width="19.00390625" style="0" bestFit="1" customWidth="1"/>
    <col min="104" max="104" width="4.140625" style="0" bestFit="1" customWidth="1"/>
    <col min="105" max="105" width="4.8515625" style="0" bestFit="1" customWidth="1"/>
  </cols>
  <sheetData>
    <row r="1" ht="15.75" thickBot="1"/>
    <row r="2" spans="51:93" ht="24.75" customHeight="1" thickBot="1">
      <c r="AY2" s="34" t="s">
        <v>50</v>
      </c>
      <c r="AZ2" s="35"/>
      <c r="BA2" s="35"/>
      <c r="BB2" s="35"/>
      <c r="BC2" s="36"/>
      <c r="BD2" s="37"/>
      <c r="BE2" s="34" t="s">
        <v>51</v>
      </c>
      <c r="BF2" s="35"/>
      <c r="BG2" s="35"/>
      <c r="BH2" s="35"/>
      <c r="BI2" s="36"/>
      <c r="BY2" s="34" t="s">
        <v>52</v>
      </c>
      <c r="BZ2" s="35"/>
      <c r="CA2" s="35"/>
      <c r="CB2" s="35"/>
      <c r="CC2" s="36"/>
      <c r="CE2" s="34" t="s">
        <v>53</v>
      </c>
      <c r="CF2" s="35"/>
      <c r="CG2" s="35"/>
      <c r="CH2" s="35"/>
      <c r="CI2" s="36"/>
      <c r="CK2" s="34" t="s">
        <v>54</v>
      </c>
      <c r="CL2" s="35"/>
      <c r="CM2" s="35"/>
      <c r="CN2" s="35"/>
      <c r="CO2" s="36"/>
    </row>
    <row r="3" spans="3:93" ht="21" customHeight="1" thickBot="1">
      <c r="C3" s="38" t="s">
        <v>55</v>
      </c>
      <c r="D3" s="39"/>
      <c r="E3" s="40"/>
      <c r="F3" s="40"/>
      <c r="G3" s="40"/>
      <c r="I3" s="41" t="s">
        <v>56</v>
      </c>
      <c r="J3" s="42"/>
      <c r="K3" s="43"/>
      <c r="L3" s="40"/>
      <c r="M3" s="40"/>
      <c r="N3" s="44"/>
      <c r="O3" s="41" t="s">
        <v>57</v>
      </c>
      <c r="P3" s="42"/>
      <c r="Q3" s="43"/>
      <c r="T3" s="41" t="s">
        <v>58</v>
      </c>
      <c r="U3" s="42"/>
      <c r="V3" s="43"/>
      <c r="Y3" s="41" t="s">
        <v>59</v>
      </c>
      <c r="Z3" s="42"/>
      <c r="AA3" s="43"/>
      <c r="AE3" s="41" t="s">
        <v>60</v>
      </c>
      <c r="AF3" s="42"/>
      <c r="AG3" s="43"/>
      <c r="AY3" s="45" t="s">
        <v>61</v>
      </c>
      <c r="AZ3" s="46"/>
      <c r="BA3" s="46"/>
      <c r="BB3" s="46"/>
      <c r="BC3" s="47"/>
      <c r="BD3" s="48"/>
      <c r="BE3" s="45" t="s">
        <v>61</v>
      </c>
      <c r="BF3" s="46"/>
      <c r="BG3" s="46"/>
      <c r="BH3" s="46"/>
      <c r="BI3" s="47"/>
      <c r="BY3" s="45" t="s">
        <v>61</v>
      </c>
      <c r="BZ3" s="46"/>
      <c r="CA3" s="46"/>
      <c r="CB3" s="46"/>
      <c r="CC3" s="47"/>
      <c r="CE3" s="45" t="s">
        <v>61</v>
      </c>
      <c r="CF3" s="46"/>
      <c r="CG3" s="46"/>
      <c r="CH3" s="46"/>
      <c r="CI3" s="47"/>
      <c r="CK3" s="45" t="s">
        <v>61</v>
      </c>
      <c r="CL3" s="46"/>
      <c r="CM3" s="46"/>
      <c r="CN3" s="46"/>
      <c r="CO3" s="47"/>
    </row>
    <row r="4" spans="3:93" ht="30.75" customHeight="1" thickBot="1">
      <c r="C4" s="49"/>
      <c r="D4" s="50"/>
      <c r="E4" s="40"/>
      <c r="F4" s="40"/>
      <c r="G4" s="40"/>
      <c r="I4" s="51"/>
      <c r="J4" s="52"/>
      <c r="K4" s="53"/>
      <c r="L4" s="40"/>
      <c r="M4" s="40"/>
      <c r="N4" s="44"/>
      <c r="O4" s="51"/>
      <c r="P4" s="52"/>
      <c r="Q4" s="53"/>
      <c r="T4" s="51"/>
      <c r="U4" s="52"/>
      <c r="V4" s="53"/>
      <c r="Y4" s="51"/>
      <c r="Z4" s="52"/>
      <c r="AA4" s="53"/>
      <c r="AE4" s="51"/>
      <c r="AF4" s="52"/>
      <c r="AG4" s="53"/>
      <c r="AT4" s="54" t="s">
        <v>62</v>
      </c>
      <c r="AU4" s="54" t="s">
        <v>63</v>
      </c>
      <c r="AV4" s="54" t="s">
        <v>64</v>
      </c>
      <c r="AW4" s="54" t="s">
        <v>65</v>
      </c>
      <c r="AX4" s="54" t="s">
        <v>66</v>
      </c>
      <c r="AY4" s="55" t="s">
        <v>50</v>
      </c>
      <c r="AZ4" s="56" t="s">
        <v>67</v>
      </c>
      <c r="BA4" s="56" t="s">
        <v>68</v>
      </c>
      <c r="BB4" s="56" t="s">
        <v>69</v>
      </c>
      <c r="BC4" s="56" t="s">
        <v>70</v>
      </c>
      <c r="BD4" s="57"/>
      <c r="BE4" s="55" t="s">
        <v>50</v>
      </c>
      <c r="BF4" s="56" t="s">
        <v>67</v>
      </c>
      <c r="BG4" s="56" t="s">
        <v>68</v>
      </c>
      <c r="BH4" s="56" t="s">
        <v>69</v>
      </c>
      <c r="BI4" s="56" t="s">
        <v>70</v>
      </c>
      <c r="BY4" s="55" t="s">
        <v>50</v>
      </c>
      <c r="BZ4" s="56" t="s">
        <v>67</v>
      </c>
      <c r="CA4" s="56" t="s">
        <v>68</v>
      </c>
      <c r="CB4" s="56" t="s">
        <v>69</v>
      </c>
      <c r="CC4" s="56" t="s">
        <v>70</v>
      </c>
      <c r="CE4" s="55" t="s">
        <v>50</v>
      </c>
      <c r="CF4" s="56" t="s">
        <v>67</v>
      </c>
      <c r="CG4" s="56" t="s">
        <v>68</v>
      </c>
      <c r="CH4" s="56" t="s">
        <v>69</v>
      </c>
      <c r="CI4" s="56" t="s">
        <v>70</v>
      </c>
      <c r="CK4" s="55" t="s">
        <v>50</v>
      </c>
      <c r="CL4" s="56" t="s">
        <v>67</v>
      </c>
      <c r="CM4" s="56" t="s">
        <v>68</v>
      </c>
      <c r="CN4" s="56" t="s">
        <v>69</v>
      </c>
      <c r="CO4" s="56" t="s">
        <v>70</v>
      </c>
    </row>
    <row r="5" spans="8:62" ht="30.75" customHeight="1" thickBot="1">
      <c r="H5"/>
      <c r="N5"/>
      <c r="O5"/>
      <c r="Q5"/>
      <c r="R5"/>
      <c r="S5"/>
      <c r="T5"/>
      <c r="X5"/>
      <c r="Y5"/>
      <c r="AL5"/>
      <c r="AM5"/>
      <c r="AN5"/>
      <c r="AO5"/>
      <c r="AP5"/>
      <c r="AQ5"/>
      <c r="AS5"/>
      <c r="AT5"/>
      <c r="AU5"/>
      <c r="AV5"/>
      <c r="AW5"/>
      <c r="AX5"/>
      <c r="AY5"/>
      <c r="AZ5"/>
      <c r="BA5"/>
      <c r="BB5"/>
      <c r="BC5"/>
      <c r="BD5"/>
      <c r="BE5"/>
      <c r="BF5"/>
      <c r="BG5"/>
      <c r="BH5"/>
      <c r="BI5"/>
      <c r="BJ5"/>
    </row>
    <row r="6" spans="3:106" ht="26.25" thickBot="1">
      <c r="C6" s="58" t="s">
        <v>71</v>
      </c>
      <c r="D6" s="59" t="s">
        <v>67</v>
      </c>
      <c r="E6" s="59" t="s">
        <v>68</v>
      </c>
      <c r="F6" s="59" t="s">
        <v>69</v>
      </c>
      <c r="G6" s="60" t="s">
        <v>70</v>
      </c>
      <c r="I6" s="61" t="s">
        <v>71</v>
      </c>
      <c r="J6" s="62" t="s">
        <v>67</v>
      </c>
      <c r="K6" s="62" t="s">
        <v>72</v>
      </c>
      <c r="L6" s="62" t="s">
        <v>53</v>
      </c>
      <c r="M6" s="63" t="s">
        <v>70</v>
      </c>
      <c r="N6" s="44"/>
      <c r="O6" s="61" t="s">
        <v>71</v>
      </c>
      <c r="P6" s="62" t="s">
        <v>67</v>
      </c>
      <c r="Q6" s="62" t="s">
        <v>72</v>
      </c>
      <c r="R6" s="63" t="s">
        <v>53</v>
      </c>
      <c r="S6" s="64"/>
      <c r="T6" s="61" t="s">
        <v>71</v>
      </c>
      <c r="U6" s="62" t="s">
        <v>67</v>
      </c>
      <c r="V6" s="62" t="s">
        <v>72</v>
      </c>
      <c r="W6" s="63" t="s">
        <v>53</v>
      </c>
      <c r="X6" s="64"/>
      <c r="Y6" s="61" t="s">
        <v>71</v>
      </c>
      <c r="Z6" s="62" t="s">
        <v>67</v>
      </c>
      <c r="AA6" s="62" t="s">
        <v>72</v>
      </c>
      <c r="AB6" s="62" t="s">
        <v>53</v>
      </c>
      <c r="AC6" s="63" t="s">
        <v>70</v>
      </c>
      <c r="AE6" s="61" t="s">
        <v>71</v>
      </c>
      <c r="AF6" s="62" t="s">
        <v>67</v>
      </c>
      <c r="AG6" s="62" t="s">
        <v>72</v>
      </c>
      <c r="AH6" s="62" t="s">
        <v>53</v>
      </c>
      <c r="AI6" s="63" t="s">
        <v>70</v>
      </c>
      <c r="AL6" s="65" t="s">
        <v>73</v>
      </c>
      <c r="AM6" s="65" t="s">
        <v>74</v>
      </c>
      <c r="AN6" s="65" t="s">
        <v>75</v>
      </c>
      <c r="AO6" s="65" t="s">
        <v>76</v>
      </c>
      <c r="AP6" s="65" t="s">
        <v>77</v>
      </c>
      <c r="AQ6" s="65" t="s">
        <v>78</v>
      </c>
      <c r="AR6" s="66" t="s">
        <v>79</v>
      </c>
      <c r="AS6" s="67"/>
      <c r="AT6" s="67" t="s">
        <v>80</v>
      </c>
      <c r="AU6" s="67"/>
      <c r="AV6" s="67"/>
      <c r="AW6" s="67"/>
      <c r="AX6" s="67"/>
      <c r="AY6" s="68"/>
      <c r="AZ6" s="68"/>
      <c r="BA6" s="68"/>
      <c r="BB6" s="68"/>
      <c r="BC6" s="68"/>
      <c r="BD6" s="57"/>
      <c r="BE6" s="68"/>
      <c r="BF6" s="68"/>
      <c r="BG6" s="68"/>
      <c r="BH6" s="68"/>
      <c r="BI6" s="68"/>
      <c r="BJ6" s="67"/>
      <c r="BK6" s="69" t="s">
        <v>73</v>
      </c>
      <c r="BL6" s="70"/>
      <c r="BM6" s="67"/>
      <c r="BN6" s="69" t="s">
        <v>74</v>
      </c>
      <c r="BO6" s="70"/>
      <c r="BQ6" s="69" t="s">
        <v>75</v>
      </c>
      <c r="BR6" s="70"/>
      <c r="BS6" s="71"/>
      <c r="BT6" s="69" t="s">
        <v>76</v>
      </c>
      <c r="BU6" s="70"/>
      <c r="BV6" s="71"/>
      <c r="BW6" s="69" t="s">
        <v>77</v>
      </c>
      <c r="BX6" s="70"/>
      <c r="BY6" s="68"/>
      <c r="BZ6" s="68"/>
      <c r="CA6" s="68"/>
      <c r="CB6" s="68"/>
      <c r="CC6" s="68"/>
      <c r="CE6" s="68"/>
      <c r="CF6" s="68"/>
      <c r="CG6" s="68"/>
      <c r="CH6" s="68"/>
      <c r="CI6" s="68"/>
      <c r="CK6" s="68"/>
      <c r="CL6" s="68"/>
      <c r="CM6" s="68"/>
      <c r="CN6" s="68"/>
      <c r="CO6" s="68"/>
      <c r="CV6" s="72"/>
      <c r="CW6" s="72"/>
      <c r="CX6" s="72"/>
      <c r="CY6" s="72"/>
      <c r="CZ6" s="73"/>
      <c r="DA6" s="72"/>
      <c r="DB6" s="72"/>
    </row>
    <row r="7" spans="3:106" ht="15">
      <c r="C7" s="74">
        <v>1</v>
      </c>
      <c r="D7" s="75" t="s">
        <v>81</v>
      </c>
      <c r="E7" s="75" t="s">
        <v>82</v>
      </c>
      <c r="F7" s="75" t="s">
        <v>83</v>
      </c>
      <c r="G7" s="76">
        <v>7</v>
      </c>
      <c r="I7" s="77">
        <v>1</v>
      </c>
      <c r="J7" s="78" t="s">
        <v>81</v>
      </c>
      <c r="K7" s="78" t="s">
        <v>84</v>
      </c>
      <c r="L7" s="78" t="s">
        <v>85</v>
      </c>
      <c r="M7" s="79">
        <v>7</v>
      </c>
      <c r="N7" s="80"/>
      <c r="O7" s="81">
        <v>1</v>
      </c>
      <c r="P7" s="82" t="s">
        <v>86</v>
      </c>
      <c r="Q7" s="83" t="s">
        <v>87</v>
      </c>
      <c r="R7" s="84" t="s">
        <v>88</v>
      </c>
      <c r="T7" s="77">
        <v>1</v>
      </c>
      <c r="U7" s="85" t="s">
        <v>89</v>
      </c>
      <c r="V7" s="78" t="s">
        <v>90</v>
      </c>
      <c r="W7" s="79" t="s">
        <v>91</v>
      </c>
      <c r="Y7" s="77">
        <v>1</v>
      </c>
      <c r="Z7" s="78" t="s">
        <v>92</v>
      </c>
      <c r="AA7" s="78" t="s">
        <v>87</v>
      </c>
      <c r="AB7" s="78" t="s">
        <v>88</v>
      </c>
      <c r="AC7" s="79">
        <v>7</v>
      </c>
      <c r="AD7" s="33"/>
      <c r="AE7" s="77">
        <v>1</v>
      </c>
      <c r="AF7" s="86" t="s">
        <v>89</v>
      </c>
      <c r="AG7" s="78" t="s">
        <v>87</v>
      </c>
      <c r="AH7" s="78" t="s">
        <v>88</v>
      </c>
      <c r="AI7" s="79">
        <v>7</v>
      </c>
      <c r="AK7" s="87" t="s">
        <v>93</v>
      </c>
      <c r="AL7" s="88">
        <v>1</v>
      </c>
      <c r="AM7" s="78">
        <v>1</v>
      </c>
      <c r="AN7" s="78">
        <v>1</v>
      </c>
      <c r="AO7" s="78">
        <v>1</v>
      </c>
      <c r="AP7" s="78">
        <v>1</v>
      </c>
      <c r="AQ7" s="89">
        <v>1</v>
      </c>
      <c r="AR7" s="90">
        <f>AVERAGE(AL7:AQ7)</f>
        <v>1</v>
      </c>
      <c r="AS7" s="91"/>
      <c r="AT7" s="78">
        <f>(MATCH("ladai*",SI,0))</f>
        <v>1</v>
      </c>
      <c r="AU7" s="73">
        <v>1</v>
      </c>
      <c r="AV7" s="73">
        <v>1</v>
      </c>
      <c r="AW7" s="73">
        <v>1</v>
      </c>
      <c r="AX7" s="73">
        <v>1</v>
      </c>
      <c r="AY7" s="92">
        <v>1</v>
      </c>
      <c r="AZ7" s="93" t="s">
        <v>81</v>
      </c>
      <c r="BA7" s="94" t="s">
        <v>94</v>
      </c>
      <c r="BB7" s="94" t="s">
        <v>95</v>
      </c>
      <c r="BC7" s="95">
        <v>7</v>
      </c>
      <c r="BD7" s="57"/>
      <c r="BE7" s="92">
        <v>17</v>
      </c>
      <c r="BF7" s="94" t="s">
        <v>96</v>
      </c>
      <c r="BG7" s="94" t="s">
        <v>97</v>
      </c>
      <c r="BH7" s="94" t="s">
        <v>98</v>
      </c>
      <c r="BI7" s="95">
        <v>6</v>
      </c>
      <c r="BJ7" s="91"/>
      <c r="BK7" s="96" t="s">
        <v>99</v>
      </c>
      <c r="BL7" s="97"/>
      <c r="BM7" s="67"/>
      <c r="BN7" s="96" t="s">
        <v>99</v>
      </c>
      <c r="BO7" s="97"/>
      <c r="BQ7" s="96" t="s">
        <v>99</v>
      </c>
      <c r="BR7" s="97"/>
      <c r="BS7" s="71"/>
      <c r="BT7" s="96" t="s">
        <v>99</v>
      </c>
      <c r="BU7" s="97"/>
      <c r="BV7" s="71"/>
      <c r="BW7" s="96" t="s">
        <v>99</v>
      </c>
      <c r="BX7" s="98"/>
      <c r="BY7" s="92">
        <v>128.5</v>
      </c>
      <c r="BZ7" s="94" t="s">
        <v>100</v>
      </c>
      <c r="CA7" s="94" t="s">
        <v>101</v>
      </c>
      <c r="CB7" s="94" t="s">
        <v>98</v>
      </c>
      <c r="CC7" s="95">
        <v>6</v>
      </c>
      <c r="CE7" s="92">
        <v>21.333333333333332</v>
      </c>
      <c r="CF7" s="94" t="s">
        <v>102</v>
      </c>
      <c r="CG7" s="94" t="s">
        <v>94</v>
      </c>
      <c r="CH7" s="94" t="s">
        <v>103</v>
      </c>
      <c r="CI7" s="95">
        <v>8</v>
      </c>
      <c r="CK7" s="92">
        <v>163.33333333333334</v>
      </c>
      <c r="CL7" s="94" t="s">
        <v>104</v>
      </c>
      <c r="CM7" s="94" t="s">
        <v>105</v>
      </c>
      <c r="CN7" s="94" t="s">
        <v>104</v>
      </c>
      <c r="CO7" s="95">
        <v>4</v>
      </c>
      <c r="CV7" s="99"/>
      <c r="CW7" s="73"/>
      <c r="CX7" s="73"/>
      <c r="CY7" s="73"/>
      <c r="CZ7" s="73"/>
      <c r="DA7" s="72"/>
      <c r="DB7" s="72"/>
    </row>
    <row r="8" spans="3:106" ht="15">
      <c r="C8" s="100">
        <v>2</v>
      </c>
      <c r="D8" s="101" t="s">
        <v>106</v>
      </c>
      <c r="E8" s="101" t="s">
        <v>94</v>
      </c>
      <c r="F8" s="101" t="s">
        <v>107</v>
      </c>
      <c r="G8" s="102">
        <v>9</v>
      </c>
      <c r="I8" s="103">
        <v>2</v>
      </c>
      <c r="J8" s="104" t="s">
        <v>106</v>
      </c>
      <c r="K8" s="104" t="s">
        <v>94</v>
      </c>
      <c r="L8" s="104" t="s">
        <v>108</v>
      </c>
      <c r="M8" s="105">
        <v>9</v>
      </c>
      <c r="N8" s="80"/>
      <c r="O8" s="106">
        <v>2</v>
      </c>
      <c r="P8" s="2" t="s">
        <v>106</v>
      </c>
      <c r="Q8" s="107" t="s">
        <v>87</v>
      </c>
      <c r="R8" s="108" t="s">
        <v>109</v>
      </c>
      <c r="T8" s="103">
        <v>2</v>
      </c>
      <c r="U8" s="109" t="s">
        <v>110</v>
      </c>
      <c r="V8" s="104" t="s">
        <v>90</v>
      </c>
      <c r="W8" s="105" t="s">
        <v>111</v>
      </c>
      <c r="Y8" s="103">
        <v>2</v>
      </c>
      <c r="Z8" s="104" t="s">
        <v>110</v>
      </c>
      <c r="AA8" s="104" t="s">
        <v>87</v>
      </c>
      <c r="AB8" s="104" t="s">
        <v>112</v>
      </c>
      <c r="AC8" s="105">
        <v>9</v>
      </c>
      <c r="AD8" s="33"/>
      <c r="AE8" s="103">
        <v>2</v>
      </c>
      <c r="AF8" s="110" t="s">
        <v>110</v>
      </c>
      <c r="AG8" s="104" t="s">
        <v>87</v>
      </c>
      <c r="AH8" s="104" t="s">
        <v>112</v>
      </c>
      <c r="AI8" s="105">
        <v>9</v>
      </c>
      <c r="AK8" s="111" t="s">
        <v>106</v>
      </c>
      <c r="AL8" s="100">
        <v>2</v>
      </c>
      <c r="AM8" s="104">
        <v>2</v>
      </c>
      <c r="AN8" s="104">
        <v>2</v>
      </c>
      <c r="AO8" s="104">
        <v>2</v>
      </c>
      <c r="AP8" s="104">
        <v>2</v>
      </c>
      <c r="AQ8" s="112">
        <v>2</v>
      </c>
      <c r="AR8" s="113">
        <f aca="true" t="shared" si="0" ref="AR8:AR71">AVERAGE(AL8:AQ8)</f>
        <v>2</v>
      </c>
      <c r="AS8" s="91"/>
      <c r="AT8" s="104">
        <f>(MATCH("steven jack*",SI,0))</f>
        <v>2</v>
      </c>
      <c r="AU8" s="73">
        <v>2</v>
      </c>
      <c r="AV8" s="73">
        <v>2</v>
      </c>
      <c r="AW8" s="73">
        <v>2</v>
      </c>
      <c r="AX8" s="73">
        <v>2</v>
      </c>
      <c r="AY8" s="114">
        <v>2</v>
      </c>
      <c r="AZ8" s="115" t="s">
        <v>106</v>
      </c>
      <c r="BA8" s="101" t="s">
        <v>94</v>
      </c>
      <c r="BB8" s="101" t="s">
        <v>107</v>
      </c>
      <c r="BC8" s="102">
        <v>9</v>
      </c>
      <c r="BD8" s="57"/>
      <c r="BE8" s="114">
        <v>17.166666666666668</v>
      </c>
      <c r="BF8" s="101" t="s">
        <v>113</v>
      </c>
      <c r="BG8" s="101" t="s">
        <v>97</v>
      </c>
      <c r="BH8" s="101" t="s">
        <v>114</v>
      </c>
      <c r="BI8" s="102">
        <v>7</v>
      </c>
      <c r="BJ8" s="91"/>
      <c r="BK8" s="74">
        <v>112</v>
      </c>
      <c r="BL8" s="75" t="s">
        <v>115</v>
      </c>
      <c r="BM8" s="91"/>
      <c r="BN8" s="74">
        <v>101</v>
      </c>
      <c r="BO8" s="75" t="s">
        <v>115</v>
      </c>
      <c r="BQ8" s="74">
        <v>96</v>
      </c>
      <c r="BR8" s="75" t="s">
        <v>116</v>
      </c>
      <c r="BT8" s="116">
        <v>44</v>
      </c>
      <c r="BU8" s="75" t="s">
        <v>117</v>
      </c>
      <c r="BW8" s="116">
        <v>56</v>
      </c>
      <c r="BX8" s="75" t="s">
        <v>118</v>
      </c>
      <c r="BY8" s="114">
        <v>71.5</v>
      </c>
      <c r="BZ8" s="101" t="s">
        <v>119</v>
      </c>
      <c r="CA8" s="101" t="s">
        <v>94</v>
      </c>
      <c r="CB8" s="101" t="s">
        <v>120</v>
      </c>
      <c r="CC8" s="102">
        <v>5</v>
      </c>
      <c r="CE8" s="114">
        <v>30.666666666666668</v>
      </c>
      <c r="CF8" s="101" t="s">
        <v>121</v>
      </c>
      <c r="CG8" s="101" t="s">
        <v>97</v>
      </c>
      <c r="CH8" s="101" t="s">
        <v>103</v>
      </c>
      <c r="CI8" s="102">
        <v>8</v>
      </c>
      <c r="CK8" s="114">
        <v>192</v>
      </c>
      <c r="CL8" s="101" t="s">
        <v>122</v>
      </c>
      <c r="CM8" s="101" t="s">
        <v>101</v>
      </c>
      <c r="CN8" s="101" t="s">
        <v>104</v>
      </c>
      <c r="CO8" s="102">
        <v>4</v>
      </c>
      <c r="CV8" s="99"/>
      <c r="CW8" s="73"/>
      <c r="CX8" s="117"/>
      <c r="CZ8" s="117"/>
      <c r="DA8" s="117"/>
      <c r="DB8" s="72"/>
    </row>
    <row r="9" spans="3:106" ht="15">
      <c r="C9" s="100">
        <v>3</v>
      </c>
      <c r="D9" s="101" t="s">
        <v>123</v>
      </c>
      <c r="E9" s="101" t="s">
        <v>94</v>
      </c>
      <c r="F9" s="101" t="s">
        <v>124</v>
      </c>
      <c r="G9" s="102">
        <v>8</v>
      </c>
      <c r="I9" s="103">
        <v>3</v>
      </c>
      <c r="J9" s="104" t="s">
        <v>123</v>
      </c>
      <c r="K9" s="104" t="s">
        <v>94</v>
      </c>
      <c r="L9" s="104" t="s">
        <v>125</v>
      </c>
      <c r="M9" s="105">
        <v>8</v>
      </c>
      <c r="N9" s="80"/>
      <c r="O9" s="106">
        <v>3</v>
      </c>
      <c r="P9" s="2" t="s">
        <v>123</v>
      </c>
      <c r="Q9" s="107" t="s">
        <v>87</v>
      </c>
      <c r="R9" s="108" t="s">
        <v>126</v>
      </c>
      <c r="T9" s="103">
        <v>3</v>
      </c>
      <c r="U9" s="109" t="s">
        <v>127</v>
      </c>
      <c r="V9" s="104" t="s">
        <v>90</v>
      </c>
      <c r="W9" s="105" t="s">
        <v>128</v>
      </c>
      <c r="Y9" s="103">
        <v>3</v>
      </c>
      <c r="Z9" s="104" t="s">
        <v>127</v>
      </c>
      <c r="AA9" s="104" t="s">
        <v>87</v>
      </c>
      <c r="AB9" s="104" t="s">
        <v>126</v>
      </c>
      <c r="AC9" s="105">
        <v>8</v>
      </c>
      <c r="AD9" s="33"/>
      <c r="AE9" s="103">
        <v>3</v>
      </c>
      <c r="AF9" s="110" t="s">
        <v>127</v>
      </c>
      <c r="AG9" s="104" t="s">
        <v>87</v>
      </c>
      <c r="AH9" s="104" t="s">
        <v>126</v>
      </c>
      <c r="AI9" s="105">
        <v>8</v>
      </c>
      <c r="AK9" s="111" t="s">
        <v>123</v>
      </c>
      <c r="AL9" s="100">
        <v>3</v>
      </c>
      <c r="AM9" s="104">
        <v>3</v>
      </c>
      <c r="AN9" s="104">
        <v>3</v>
      </c>
      <c r="AO9" s="104">
        <v>3</v>
      </c>
      <c r="AP9" s="104">
        <v>3</v>
      </c>
      <c r="AQ9" s="112">
        <v>3</v>
      </c>
      <c r="AR9" s="113">
        <f t="shared" si="0"/>
        <v>3</v>
      </c>
      <c r="AS9" s="91"/>
      <c r="AT9" s="104">
        <f>(MATCH("Larry*",SI,0))</f>
        <v>3</v>
      </c>
      <c r="AU9" s="73">
        <v>3</v>
      </c>
      <c r="AV9" s="73">
        <v>3</v>
      </c>
      <c r="AW9" s="73">
        <v>3</v>
      </c>
      <c r="AX9" s="73">
        <v>3</v>
      </c>
      <c r="AY9" s="114">
        <v>3</v>
      </c>
      <c r="AZ9" s="115" t="s">
        <v>123</v>
      </c>
      <c r="BA9" s="101" t="s">
        <v>94</v>
      </c>
      <c r="BB9" s="101" t="s">
        <v>124</v>
      </c>
      <c r="BC9" s="102">
        <v>8</v>
      </c>
      <c r="BD9" s="57"/>
      <c r="BE9" s="114">
        <v>19.5</v>
      </c>
      <c r="BF9" s="101" t="s">
        <v>129</v>
      </c>
      <c r="BG9" s="101" t="s">
        <v>97</v>
      </c>
      <c r="BH9" s="101" t="s">
        <v>130</v>
      </c>
      <c r="BI9" s="102">
        <v>5</v>
      </c>
      <c r="BJ9" s="91"/>
      <c r="BK9" s="100">
        <v>159</v>
      </c>
      <c r="BL9" s="101" t="s">
        <v>100</v>
      </c>
      <c r="BM9" s="91"/>
      <c r="BN9" s="100">
        <v>89</v>
      </c>
      <c r="BO9" s="101" t="s">
        <v>100</v>
      </c>
      <c r="BQ9" s="100">
        <v>151</v>
      </c>
      <c r="BR9" s="101" t="s">
        <v>131</v>
      </c>
      <c r="BT9" s="118">
        <v>91</v>
      </c>
      <c r="BU9" s="101" t="s">
        <v>132</v>
      </c>
      <c r="BW9" s="118">
        <v>22</v>
      </c>
      <c r="BX9" s="101" t="s">
        <v>133</v>
      </c>
      <c r="BY9" s="114">
        <v>103.6</v>
      </c>
      <c r="BZ9" s="101" t="s">
        <v>119</v>
      </c>
      <c r="CA9" s="101" t="s">
        <v>94</v>
      </c>
      <c r="CB9" s="101" t="s">
        <v>134</v>
      </c>
      <c r="CC9" s="102">
        <v>9</v>
      </c>
      <c r="CE9" s="114">
        <v>40.166666666666664</v>
      </c>
      <c r="CF9" s="101" t="s">
        <v>135</v>
      </c>
      <c r="CG9" s="101" t="s">
        <v>97</v>
      </c>
      <c r="CH9" s="101" t="s">
        <v>103</v>
      </c>
      <c r="CI9" s="102">
        <v>8</v>
      </c>
      <c r="CK9" s="114">
        <v>193</v>
      </c>
      <c r="CL9" s="101" t="s">
        <v>136</v>
      </c>
      <c r="CM9" s="101" t="s">
        <v>101</v>
      </c>
      <c r="CN9" s="101" t="s">
        <v>137</v>
      </c>
      <c r="CO9" s="102">
        <v>4</v>
      </c>
      <c r="CV9" s="99"/>
      <c r="CW9" s="73"/>
      <c r="CX9" s="117"/>
      <c r="CZ9" s="117"/>
      <c r="DA9" s="117"/>
      <c r="DB9" s="72"/>
    </row>
    <row r="10" spans="3:106" ht="15">
      <c r="C10" s="100">
        <v>4</v>
      </c>
      <c r="D10" s="101" t="s">
        <v>138</v>
      </c>
      <c r="E10" s="101" t="s">
        <v>94</v>
      </c>
      <c r="F10" s="101" t="s">
        <v>139</v>
      </c>
      <c r="G10" s="102">
        <v>8</v>
      </c>
      <c r="I10" s="103">
        <v>4</v>
      </c>
      <c r="J10" s="104" t="s">
        <v>140</v>
      </c>
      <c r="K10" s="104" t="s">
        <v>94</v>
      </c>
      <c r="L10" s="104" t="s">
        <v>141</v>
      </c>
      <c r="M10" s="105">
        <v>6</v>
      </c>
      <c r="N10" s="80"/>
      <c r="O10" s="106">
        <v>4</v>
      </c>
      <c r="P10" s="2" t="s">
        <v>140</v>
      </c>
      <c r="Q10" s="107" t="s">
        <v>87</v>
      </c>
      <c r="R10" s="108" t="s">
        <v>142</v>
      </c>
      <c r="T10" s="103">
        <v>4</v>
      </c>
      <c r="U10" s="109" t="s">
        <v>143</v>
      </c>
      <c r="V10" s="104" t="s">
        <v>90</v>
      </c>
      <c r="W10" s="105" t="s">
        <v>144</v>
      </c>
      <c r="Y10" s="103">
        <v>4</v>
      </c>
      <c r="Z10" s="104" t="s">
        <v>145</v>
      </c>
      <c r="AA10" s="104" t="s">
        <v>87</v>
      </c>
      <c r="AB10" s="104" t="s">
        <v>142</v>
      </c>
      <c r="AC10" s="105">
        <v>6</v>
      </c>
      <c r="AD10" s="33"/>
      <c r="AE10" s="103">
        <v>4</v>
      </c>
      <c r="AF10" s="110" t="s">
        <v>145</v>
      </c>
      <c r="AG10" s="104" t="s">
        <v>87</v>
      </c>
      <c r="AH10" s="104" t="s">
        <v>142</v>
      </c>
      <c r="AI10" s="105">
        <v>6</v>
      </c>
      <c r="AK10" s="111" t="s">
        <v>138</v>
      </c>
      <c r="AL10" s="100">
        <v>4</v>
      </c>
      <c r="AM10" s="104">
        <v>5</v>
      </c>
      <c r="AN10" s="104">
        <v>5</v>
      </c>
      <c r="AO10" s="104">
        <v>4</v>
      </c>
      <c r="AP10" s="104">
        <v>8</v>
      </c>
      <c r="AQ10" s="112">
        <v>6</v>
      </c>
      <c r="AR10" s="113">
        <f t="shared" si="0"/>
        <v>5.333333333333333</v>
      </c>
      <c r="AS10" s="91"/>
      <c r="AT10" s="104">
        <f>(MATCH("Shaun*",SI,0))</f>
        <v>6</v>
      </c>
      <c r="AU10" s="73">
        <v>5</v>
      </c>
      <c r="AV10" s="73">
        <v>4</v>
      </c>
      <c r="AW10" s="73">
        <v>8</v>
      </c>
      <c r="AX10" s="73">
        <v>6</v>
      </c>
      <c r="AY10" s="114">
        <v>4.333333333333333</v>
      </c>
      <c r="AZ10" s="115" t="s">
        <v>140</v>
      </c>
      <c r="BA10" s="101" t="s">
        <v>94</v>
      </c>
      <c r="BB10" s="101" t="s">
        <v>146</v>
      </c>
      <c r="BC10" s="102">
        <v>6</v>
      </c>
      <c r="BD10" s="57"/>
      <c r="BE10" s="114">
        <v>21.166666666666668</v>
      </c>
      <c r="BF10" s="101" t="s">
        <v>147</v>
      </c>
      <c r="BG10" s="101" t="s">
        <v>97</v>
      </c>
      <c r="BH10" s="101" t="s">
        <v>107</v>
      </c>
      <c r="BI10" s="102">
        <v>9</v>
      </c>
      <c r="BJ10" s="91"/>
      <c r="BK10" s="100">
        <v>237</v>
      </c>
      <c r="BL10" s="101" t="s">
        <v>119</v>
      </c>
      <c r="BM10" s="91"/>
      <c r="BN10" s="100">
        <v>76</v>
      </c>
      <c r="BO10" s="101" t="s">
        <v>148</v>
      </c>
      <c r="BQ10" s="100">
        <v>61</v>
      </c>
      <c r="BR10" s="101" t="s">
        <v>149</v>
      </c>
      <c r="BT10" s="118">
        <v>52</v>
      </c>
      <c r="BU10" s="101" t="s">
        <v>118</v>
      </c>
      <c r="BW10" s="118">
        <v>33</v>
      </c>
      <c r="BX10" s="101" t="s">
        <v>150</v>
      </c>
      <c r="BY10" s="114">
        <v>188</v>
      </c>
      <c r="BZ10" s="101" t="s">
        <v>151</v>
      </c>
      <c r="CA10" s="101" t="s">
        <v>94</v>
      </c>
      <c r="CB10" s="101" t="s">
        <v>152</v>
      </c>
      <c r="CC10" s="102">
        <v>9</v>
      </c>
      <c r="CE10" s="114">
        <v>90.5</v>
      </c>
      <c r="CF10" s="101" t="s">
        <v>153</v>
      </c>
      <c r="CG10" s="101" t="s">
        <v>154</v>
      </c>
      <c r="CH10" s="101" t="s">
        <v>103</v>
      </c>
      <c r="CI10" s="102">
        <v>8</v>
      </c>
      <c r="CK10" s="114">
        <v>27.833333333333332</v>
      </c>
      <c r="CL10" s="101" t="s">
        <v>155</v>
      </c>
      <c r="CM10" s="101" t="s">
        <v>154</v>
      </c>
      <c r="CN10" s="101" t="s">
        <v>137</v>
      </c>
      <c r="CO10" s="102">
        <v>4</v>
      </c>
      <c r="CV10" s="99"/>
      <c r="CW10" s="73"/>
      <c r="CX10" s="117"/>
      <c r="CZ10" s="117"/>
      <c r="DA10" s="117"/>
      <c r="DB10" s="72"/>
    </row>
    <row r="11" spans="3:106" ht="15">
      <c r="C11" s="100">
        <v>5</v>
      </c>
      <c r="D11" s="101" t="s">
        <v>140</v>
      </c>
      <c r="E11" s="101" t="s">
        <v>94</v>
      </c>
      <c r="F11" s="101" t="s">
        <v>146</v>
      </c>
      <c r="G11" s="102">
        <v>6</v>
      </c>
      <c r="I11" s="103">
        <v>5</v>
      </c>
      <c r="J11" s="104" t="s">
        <v>138</v>
      </c>
      <c r="K11" s="104" t="s">
        <v>94</v>
      </c>
      <c r="L11" s="104" t="s">
        <v>156</v>
      </c>
      <c r="M11" s="105">
        <v>8</v>
      </c>
      <c r="N11" s="80"/>
      <c r="O11" s="106">
        <v>5</v>
      </c>
      <c r="P11" s="2" t="s">
        <v>138</v>
      </c>
      <c r="Q11" s="107" t="s">
        <v>87</v>
      </c>
      <c r="R11" s="108" t="s">
        <v>157</v>
      </c>
      <c r="T11" s="103">
        <v>5</v>
      </c>
      <c r="U11" s="109" t="s">
        <v>145</v>
      </c>
      <c r="V11" s="104" t="s">
        <v>90</v>
      </c>
      <c r="W11" s="105" t="s">
        <v>158</v>
      </c>
      <c r="Y11" s="103">
        <v>5</v>
      </c>
      <c r="Z11" s="104" t="s">
        <v>159</v>
      </c>
      <c r="AA11" s="104" t="s">
        <v>87</v>
      </c>
      <c r="AB11" s="104" t="s">
        <v>160</v>
      </c>
      <c r="AC11" s="105">
        <v>6</v>
      </c>
      <c r="AD11" s="33"/>
      <c r="AE11" s="103">
        <v>5</v>
      </c>
      <c r="AF11" s="110" t="s">
        <v>161</v>
      </c>
      <c r="AG11" s="104" t="s">
        <v>87</v>
      </c>
      <c r="AH11" s="104" t="s">
        <v>162</v>
      </c>
      <c r="AI11" s="105">
        <v>6</v>
      </c>
      <c r="AK11" s="111" t="s">
        <v>140</v>
      </c>
      <c r="AL11" s="100">
        <v>5</v>
      </c>
      <c r="AM11" s="104">
        <v>4</v>
      </c>
      <c r="AN11" s="104">
        <v>4</v>
      </c>
      <c r="AO11" s="104">
        <v>5</v>
      </c>
      <c r="AP11" s="104">
        <v>4</v>
      </c>
      <c r="AQ11" s="112">
        <v>4</v>
      </c>
      <c r="AR11" s="113">
        <f t="shared" si="0"/>
        <v>4.333333333333333</v>
      </c>
      <c r="AS11" s="91"/>
      <c r="AT11" s="104">
        <f>(MATCH("frank gore*",SI,0))</f>
        <v>4</v>
      </c>
      <c r="AU11" s="73">
        <v>4</v>
      </c>
      <c r="AV11" s="73">
        <v>5</v>
      </c>
      <c r="AW11" s="73">
        <v>4</v>
      </c>
      <c r="AX11" s="73">
        <v>4</v>
      </c>
      <c r="AY11" s="114">
        <v>5.333333333333333</v>
      </c>
      <c r="AZ11" s="115" t="s">
        <v>138</v>
      </c>
      <c r="BA11" s="101" t="s">
        <v>94</v>
      </c>
      <c r="BB11" s="101" t="s">
        <v>139</v>
      </c>
      <c r="BC11" s="102">
        <v>8</v>
      </c>
      <c r="BD11" s="57"/>
      <c r="BE11" s="114">
        <v>24</v>
      </c>
      <c r="BF11" s="101" t="s">
        <v>163</v>
      </c>
      <c r="BG11" s="101" t="s">
        <v>97</v>
      </c>
      <c r="BH11" s="101" t="s">
        <v>164</v>
      </c>
      <c r="BI11" s="102">
        <v>8</v>
      </c>
      <c r="BJ11" s="91"/>
      <c r="BK11" s="100">
        <v>81</v>
      </c>
      <c r="BL11" s="101" t="s">
        <v>148</v>
      </c>
      <c r="BM11" s="91"/>
      <c r="BN11" s="100">
        <v>186</v>
      </c>
      <c r="BO11" s="101" t="s">
        <v>165</v>
      </c>
      <c r="BQ11" s="100">
        <v>169</v>
      </c>
      <c r="BR11" s="101" t="s">
        <v>166</v>
      </c>
      <c r="BT11" s="118">
        <v>22</v>
      </c>
      <c r="BU11" s="101" t="s">
        <v>133</v>
      </c>
      <c r="BW11" s="119" t="s">
        <v>167</v>
      </c>
      <c r="BX11" s="120"/>
      <c r="BY11" s="114">
        <v>43.5</v>
      </c>
      <c r="BZ11" s="101" t="s">
        <v>148</v>
      </c>
      <c r="CA11" s="101" t="s">
        <v>94</v>
      </c>
      <c r="CB11" s="101" t="s">
        <v>168</v>
      </c>
      <c r="CC11" s="102">
        <v>10</v>
      </c>
      <c r="CE11" s="114">
        <v>163.5</v>
      </c>
      <c r="CF11" s="101" t="s">
        <v>169</v>
      </c>
      <c r="CG11" s="101" t="s">
        <v>101</v>
      </c>
      <c r="CH11" s="101" t="s">
        <v>103</v>
      </c>
      <c r="CI11" s="102">
        <v>8</v>
      </c>
      <c r="CK11" s="114">
        <v>65.66666666666667</v>
      </c>
      <c r="CL11" s="101" t="s">
        <v>170</v>
      </c>
      <c r="CM11" s="101" t="s">
        <v>154</v>
      </c>
      <c r="CN11" s="101" t="s">
        <v>171</v>
      </c>
      <c r="CO11" s="102">
        <v>4</v>
      </c>
      <c r="CV11" s="99"/>
      <c r="CW11" s="73"/>
      <c r="CX11" s="117"/>
      <c r="CZ11" s="117"/>
      <c r="DA11" s="117"/>
      <c r="DB11" s="72"/>
    </row>
    <row r="12" spans="3:106" ht="15">
      <c r="C12" s="100">
        <v>6</v>
      </c>
      <c r="D12" s="101" t="s">
        <v>172</v>
      </c>
      <c r="E12" s="101" t="s">
        <v>94</v>
      </c>
      <c r="F12" s="101" t="s">
        <v>173</v>
      </c>
      <c r="G12" s="102">
        <v>5</v>
      </c>
      <c r="I12" s="103">
        <v>6</v>
      </c>
      <c r="J12" s="104" t="s">
        <v>174</v>
      </c>
      <c r="K12" s="104" t="s">
        <v>94</v>
      </c>
      <c r="L12" s="104" t="s">
        <v>175</v>
      </c>
      <c r="M12" s="105">
        <v>6</v>
      </c>
      <c r="N12" s="80"/>
      <c r="O12" s="106">
        <v>6</v>
      </c>
      <c r="P12" s="2" t="s">
        <v>176</v>
      </c>
      <c r="Q12" s="107" t="s">
        <v>87</v>
      </c>
      <c r="R12" s="108" t="s">
        <v>177</v>
      </c>
      <c r="T12" s="103">
        <v>6</v>
      </c>
      <c r="U12" s="109" t="s">
        <v>178</v>
      </c>
      <c r="V12" s="104" t="s">
        <v>179</v>
      </c>
      <c r="W12" s="105" t="s">
        <v>180</v>
      </c>
      <c r="Y12" s="103">
        <v>6</v>
      </c>
      <c r="Z12" s="104" t="s">
        <v>181</v>
      </c>
      <c r="AA12" s="104" t="s">
        <v>87</v>
      </c>
      <c r="AB12" s="104" t="s">
        <v>182</v>
      </c>
      <c r="AC12" s="105">
        <v>5</v>
      </c>
      <c r="AD12" s="33"/>
      <c r="AE12" s="103">
        <v>6</v>
      </c>
      <c r="AF12" s="110" t="s">
        <v>143</v>
      </c>
      <c r="AG12" s="104" t="s">
        <v>87</v>
      </c>
      <c r="AH12" s="104" t="s">
        <v>183</v>
      </c>
      <c r="AI12" s="105">
        <v>8</v>
      </c>
      <c r="AK12" s="111" t="s">
        <v>172</v>
      </c>
      <c r="AL12" s="100">
        <v>6</v>
      </c>
      <c r="AM12" s="104">
        <v>8</v>
      </c>
      <c r="AN12" s="104">
        <v>9</v>
      </c>
      <c r="AO12" s="104">
        <v>7</v>
      </c>
      <c r="AP12" s="104">
        <v>6</v>
      </c>
      <c r="AQ12" s="112">
        <v>7</v>
      </c>
      <c r="AR12" s="113">
        <f t="shared" si="0"/>
        <v>7.166666666666667</v>
      </c>
      <c r="AS12" s="91"/>
      <c r="AT12" s="104">
        <f>(MATCH("brian westbrook*",SI,0))</f>
        <v>7</v>
      </c>
      <c r="AU12" s="73">
        <v>9</v>
      </c>
      <c r="AV12" s="73">
        <v>7</v>
      </c>
      <c r="AW12" s="73">
        <v>6</v>
      </c>
      <c r="AX12" s="73">
        <v>7</v>
      </c>
      <c r="AY12" s="114">
        <v>7</v>
      </c>
      <c r="AZ12" s="115" t="s">
        <v>174</v>
      </c>
      <c r="BA12" s="101" t="s">
        <v>94</v>
      </c>
      <c r="BB12" s="101" t="s">
        <v>184</v>
      </c>
      <c r="BC12" s="102">
        <v>6</v>
      </c>
      <c r="BD12" s="57"/>
      <c r="BE12" s="114">
        <v>25</v>
      </c>
      <c r="BF12" s="101" t="s">
        <v>185</v>
      </c>
      <c r="BG12" s="101" t="s">
        <v>97</v>
      </c>
      <c r="BH12" s="101" t="s">
        <v>98</v>
      </c>
      <c r="BI12" s="102">
        <v>6</v>
      </c>
      <c r="BJ12" s="91"/>
      <c r="BK12" s="100">
        <v>251</v>
      </c>
      <c r="BL12" s="101" t="s">
        <v>165</v>
      </c>
      <c r="BM12" s="91"/>
      <c r="BN12" s="100">
        <v>198</v>
      </c>
      <c r="BO12" s="101" t="s">
        <v>165</v>
      </c>
      <c r="BQ12" s="100">
        <v>94</v>
      </c>
      <c r="BR12" s="101" t="s">
        <v>186</v>
      </c>
      <c r="BT12" s="118">
        <v>30</v>
      </c>
      <c r="BU12" s="101" t="s">
        <v>150</v>
      </c>
      <c r="BW12" s="118">
        <v>15</v>
      </c>
      <c r="BX12" s="101" t="s">
        <v>181</v>
      </c>
      <c r="BY12" s="114">
        <v>131.4</v>
      </c>
      <c r="BZ12" s="101" t="s">
        <v>165</v>
      </c>
      <c r="CA12" s="101" t="s">
        <v>154</v>
      </c>
      <c r="CB12" s="101" t="s">
        <v>146</v>
      </c>
      <c r="CC12" s="102">
        <v>6</v>
      </c>
      <c r="CE12" s="114">
        <v>185</v>
      </c>
      <c r="CF12" s="101" t="s">
        <v>187</v>
      </c>
      <c r="CG12" s="101" t="s">
        <v>94</v>
      </c>
      <c r="CH12" s="101" t="s">
        <v>103</v>
      </c>
      <c r="CI12" s="102">
        <v>8</v>
      </c>
      <c r="CK12" s="114">
        <v>13.666666666666666</v>
      </c>
      <c r="CL12" s="101" t="s">
        <v>188</v>
      </c>
      <c r="CM12" s="101" t="s">
        <v>94</v>
      </c>
      <c r="CN12" s="101" t="s">
        <v>137</v>
      </c>
      <c r="CO12" s="102">
        <v>4</v>
      </c>
      <c r="CV12" s="99"/>
      <c r="CW12" s="73"/>
      <c r="CX12" s="117"/>
      <c r="CZ12" s="117"/>
      <c r="DA12" s="117"/>
      <c r="DB12" s="72"/>
    </row>
    <row r="13" spans="3:106" ht="15">
      <c r="C13" s="100">
        <v>7</v>
      </c>
      <c r="D13" s="101" t="s">
        <v>174</v>
      </c>
      <c r="E13" s="101" t="s">
        <v>94</v>
      </c>
      <c r="F13" s="101" t="s">
        <v>184</v>
      </c>
      <c r="G13" s="102">
        <v>6</v>
      </c>
      <c r="I13" s="103">
        <v>7</v>
      </c>
      <c r="J13" s="104" t="s">
        <v>189</v>
      </c>
      <c r="K13" s="104" t="s">
        <v>94</v>
      </c>
      <c r="L13" s="104" t="s">
        <v>190</v>
      </c>
      <c r="M13" s="105">
        <v>5</v>
      </c>
      <c r="N13" s="80"/>
      <c r="O13" s="106">
        <v>7</v>
      </c>
      <c r="P13" s="2" t="s">
        <v>174</v>
      </c>
      <c r="Q13" s="107" t="s">
        <v>87</v>
      </c>
      <c r="R13" s="108" t="s">
        <v>191</v>
      </c>
      <c r="T13" s="103">
        <v>7</v>
      </c>
      <c r="U13" s="109" t="s">
        <v>181</v>
      </c>
      <c r="V13" s="104" t="s">
        <v>90</v>
      </c>
      <c r="W13" s="105" t="s">
        <v>192</v>
      </c>
      <c r="Y13" s="103">
        <v>7</v>
      </c>
      <c r="Z13" s="104" t="s">
        <v>161</v>
      </c>
      <c r="AA13" s="104" t="s">
        <v>87</v>
      </c>
      <c r="AB13" s="104" t="s">
        <v>162</v>
      </c>
      <c r="AC13" s="105">
        <v>6</v>
      </c>
      <c r="AD13" s="33"/>
      <c r="AE13" s="103">
        <v>7</v>
      </c>
      <c r="AF13" s="110" t="s">
        <v>181</v>
      </c>
      <c r="AG13" s="104" t="s">
        <v>87</v>
      </c>
      <c r="AH13" s="104" t="s">
        <v>182</v>
      </c>
      <c r="AI13" s="105">
        <v>5</v>
      </c>
      <c r="AK13" s="111" t="s">
        <v>174</v>
      </c>
      <c r="AL13" s="100">
        <v>7</v>
      </c>
      <c r="AM13" s="104">
        <v>6</v>
      </c>
      <c r="AN13" s="104">
        <v>7</v>
      </c>
      <c r="AO13" s="104">
        <v>9</v>
      </c>
      <c r="AP13" s="104">
        <v>5</v>
      </c>
      <c r="AQ13" s="112">
        <v>8</v>
      </c>
      <c r="AR13" s="113">
        <f t="shared" si="0"/>
        <v>7</v>
      </c>
      <c r="AS13" s="91"/>
      <c r="AT13" s="104">
        <f>(MATCH("willie parker*",SI,0))</f>
        <v>8</v>
      </c>
      <c r="AU13" s="73">
        <v>7</v>
      </c>
      <c r="AV13" s="73">
        <v>9</v>
      </c>
      <c r="AW13" s="73">
        <v>5</v>
      </c>
      <c r="AX13" s="73">
        <v>8</v>
      </c>
      <c r="AY13" s="114">
        <v>7.166666666666667</v>
      </c>
      <c r="AZ13" s="115" t="s">
        <v>172</v>
      </c>
      <c r="BA13" s="101" t="s">
        <v>94</v>
      </c>
      <c r="BB13" s="101" t="s">
        <v>173</v>
      </c>
      <c r="BC13" s="102">
        <v>5</v>
      </c>
      <c r="BD13" s="57"/>
      <c r="BE13" s="114">
        <v>30.666666666666668</v>
      </c>
      <c r="BF13" s="101" t="s">
        <v>121</v>
      </c>
      <c r="BG13" s="101" t="s">
        <v>97</v>
      </c>
      <c r="BH13" s="101" t="s">
        <v>103</v>
      </c>
      <c r="BI13" s="102">
        <v>8</v>
      </c>
      <c r="BJ13" s="91"/>
      <c r="BK13" s="100">
        <v>87</v>
      </c>
      <c r="BL13" s="101" t="s">
        <v>193</v>
      </c>
      <c r="BM13" s="91"/>
      <c r="BN13" s="100">
        <v>60</v>
      </c>
      <c r="BO13" s="101" t="s">
        <v>193</v>
      </c>
      <c r="BQ13" s="100">
        <v>113</v>
      </c>
      <c r="BR13" s="101" t="s">
        <v>194</v>
      </c>
      <c r="BT13" s="119" t="s">
        <v>195</v>
      </c>
      <c r="BU13" s="121"/>
      <c r="BW13" s="119" t="s">
        <v>167</v>
      </c>
      <c r="BX13" s="120"/>
      <c r="BY13" s="114">
        <v>76.83333333333333</v>
      </c>
      <c r="BZ13" s="101" t="s">
        <v>193</v>
      </c>
      <c r="CA13" s="101" t="s">
        <v>196</v>
      </c>
      <c r="CB13" s="101" t="s">
        <v>197</v>
      </c>
      <c r="CC13" s="102">
        <v>8</v>
      </c>
      <c r="CE13" s="114">
        <v>58.5</v>
      </c>
      <c r="CF13" s="101" t="s">
        <v>198</v>
      </c>
      <c r="CG13" s="101" t="s">
        <v>94</v>
      </c>
      <c r="CH13" s="101" t="s">
        <v>197</v>
      </c>
      <c r="CI13" s="102">
        <v>8</v>
      </c>
      <c r="CK13" s="114">
        <v>19.666666666666668</v>
      </c>
      <c r="CL13" s="101" t="s">
        <v>199</v>
      </c>
      <c r="CM13" s="101" t="s">
        <v>94</v>
      </c>
      <c r="CN13" s="101" t="s">
        <v>104</v>
      </c>
      <c r="CO13" s="102">
        <v>4</v>
      </c>
      <c r="CV13" s="99"/>
      <c r="CW13" s="73"/>
      <c r="CX13" s="117"/>
      <c r="CZ13" s="117"/>
      <c r="DA13" s="117"/>
      <c r="DB13" s="72"/>
    </row>
    <row r="14" spans="3:106" ht="15">
      <c r="C14" s="100">
        <v>8</v>
      </c>
      <c r="D14" s="101" t="s">
        <v>176</v>
      </c>
      <c r="E14" s="101" t="s">
        <v>94</v>
      </c>
      <c r="F14" s="101" t="s">
        <v>98</v>
      </c>
      <c r="G14" s="102">
        <v>6</v>
      </c>
      <c r="I14" s="103">
        <v>8</v>
      </c>
      <c r="J14" s="104" t="s">
        <v>172</v>
      </c>
      <c r="K14" s="104" t="s">
        <v>94</v>
      </c>
      <c r="L14" s="104" t="s">
        <v>200</v>
      </c>
      <c r="M14" s="105">
        <v>5</v>
      </c>
      <c r="N14" s="80"/>
      <c r="O14" s="106">
        <v>8</v>
      </c>
      <c r="P14" s="2" t="s">
        <v>201</v>
      </c>
      <c r="Q14" s="107" t="s">
        <v>202</v>
      </c>
      <c r="R14" s="108" t="s">
        <v>177</v>
      </c>
      <c r="T14" s="103">
        <v>8</v>
      </c>
      <c r="U14" s="109" t="s">
        <v>161</v>
      </c>
      <c r="V14" s="104" t="s">
        <v>90</v>
      </c>
      <c r="W14" s="105" t="s">
        <v>180</v>
      </c>
      <c r="Y14" s="103">
        <v>8</v>
      </c>
      <c r="Z14" s="104" t="s">
        <v>143</v>
      </c>
      <c r="AA14" s="104" t="s">
        <v>87</v>
      </c>
      <c r="AB14" s="104" t="s">
        <v>183</v>
      </c>
      <c r="AC14" s="105">
        <v>8</v>
      </c>
      <c r="AD14" s="33"/>
      <c r="AE14" s="103">
        <v>8</v>
      </c>
      <c r="AF14" s="110" t="s">
        <v>159</v>
      </c>
      <c r="AG14" s="104" t="s">
        <v>87</v>
      </c>
      <c r="AH14" s="104" t="s">
        <v>160</v>
      </c>
      <c r="AI14" s="105">
        <v>6</v>
      </c>
      <c r="AK14" s="111" t="s">
        <v>176</v>
      </c>
      <c r="AL14" s="100">
        <v>8</v>
      </c>
      <c r="AM14" s="104">
        <v>10</v>
      </c>
      <c r="AN14" s="104">
        <v>6</v>
      </c>
      <c r="AO14" s="104">
        <v>8</v>
      </c>
      <c r="AP14" s="104">
        <v>7</v>
      </c>
      <c r="AQ14" s="112">
        <v>5</v>
      </c>
      <c r="AR14" s="113">
        <f t="shared" si="0"/>
        <v>7.333333333333333</v>
      </c>
      <c r="AS14" s="91"/>
      <c r="AT14" s="104">
        <f>(MATCH("joseph addai*",SI,0))</f>
        <v>5</v>
      </c>
      <c r="AU14" s="73">
        <v>6</v>
      </c>
      <c r="AV14" s="73">
        <v>8</v>
      </c>
      <c r="AW14" s="73">
        <v>7</v>
      </c>
      <c r="AX14" s="73">
        <v>5</v>
      </c>
      <c r="AY14" s="114">
        <v>7.333333333333333</v>
      </c>
      <c r="AZ14" s="115" t="s">
        <v>176</v>
      </c>
      <c r="BA14" s="101" t="s">
        <v>94</v>
      </c>
      <c r="BB14" s="101" t="s">
        <v>98</v>
      </c>
      <c r="BC14" s="102">
        <v>6</v>
      </c>
      <c r="BD14" s="57"/>
      <c r="BE14" s="114">
        <v>32</v>
      </c>
      <c r="BF14" s="101" t="s">
        <v>203</v>
      </c>
      <c r="BG14" s="101" t="s">
        <v>97</v>
      </c>
      <c r="BH14" s="101" t="s">
        <v>204</v>
      </c>
      <c r="BI14" s="102">
        <v>6</v>
      </c>
      <c r="BJ14" s="91"/>
      <c r="BK14" s="100">
        <v>265</v>
      </c>
      <c r="BL14" s="101" t="s">
        <v>205</v>
      </c>
      <c r="BM14" s="91"/>
      <c r="BN14" s="100">
        <v>138</v>
      </c>
      <c r="BO14" s="101" t="s">
        <v>206</v>
      </c>
      <c r="BQ14" s="100">
        <v>43</v>
      </c>
      <c r="BR14" s="101" t="s">
        <v>207</v>
      </c>
      <c r="BT14" s="118">
        <v>85</v>
      </c>
      <c r="BU14" s="101" t="s">
        <v>208</v>
      </c>
      <c r="BW14" s="118">
        <v>13</v>
      </c>
      <c r="BX14" s="101" t="s">
        <v>209</v>
      </c>
      <c r="BY14" s="114">
        <v>160</v>
      </c>
      <c r="BZ14" s="101" t="s">
        <v>206</v>
      </c>
      <c r="CA14" s="101" t="s">
        <v>97</v>
      </c>
      <c r="CB14" s="101" t="s">
        <v>152</v>
      </c>
      <c r="CC14" s="102">
        <v>9</v>
      </c>
      <c r="CE14" s="114">
        <v>76.83333333333333</v>
      </c>
      <c r="CF14" s="101" t="s">
        <v>193</v>
      </c>
      <c r="CG14" s="101" t="s">
        <v>196</v>
      </c>
      <c r="CH14" s="101" t="s">
        <v>197</v>
      </c>
      <c r="CI14" s="102">
        <v>8</v>
      </c>
      <c r="CK14" s="114">
        <v>20.833333333333332</v>
      </c>
      <c r="CL14" s="101" t="s">
        <v>210</v>
      </c>
      <c r="CM14" s="101" t="s">
        <v>94</v>
      </c>
      <c r="CN14" s="101" t="s">
        <v>211</v>
      </c>
      <c r="CO14" s="102">
        <v>4</v>
      </c>
      <c r="CV14" s="99"/>
      <c r="CW14" s="73"/>
      <c r="CX14" s="117"/>
      <c r="CZ14" s="117"/>
      <c r="DA14" s="117"/>
      <c r="DB14" s="72"/>
    </row>
    <row r="15" spans="3:106" ht="15">
      <c r="C15" s="100">
        <v>9</v>
      </c>
      <c r="D15" s="101" t="s">
        <v>212</v>
      </c>
      <c r="E15" s="101" t="s">
        <v>94</v>
      </c>
      <c r="F15" s="101" t="s">
        <v>213</v>
      </c>
      <c r="G15" s="102">
        <v>10</v>
      </c>
      <c r="I15" s="103">
        <v>9</v>
      </c>
      <c r="J15" s="104" t="s">
        <v>201</v>
      </c>
      <c r="K15" s="104" t="s">
        <v>154</v>
      </c>
      <c r="L15" s="104" t="s">
        <v>214</v>
      </c>
      <c r="M15" s="105">
        <v>6</v>
      </c>
      <c r="N15" s="80"/>
      <c r="O15" s="106">
        <v>9</v>
      </c>
      <c r="P15" s="2" t="s">
        <v>172</v>
      </c>
      <c r="Q15" s="107" t="s">
        <v>87</v>
      </c>
      <c r="R15" s="108" t="s">
        <v>215</v>
      </c>
      <c r="T15" s="103">
        <v>9</v>
      </c>
      <c r="U15" s="109" t="s">
        <v>159</v>
      </c>
      <c r="V15" s="104" t="s">
        <v>90</v>
      </c>
      <c r="W15" s="105" t="s">
        <v>216</v>
      </c>
      <c r="Y15" s="103">
        <v>9</v>
      </c>
      <c r="Z15" s="104" t="s">
        <v>217</v>
      </c>
      <c r="AA15" s="104" t="s">
        <v>87</v>
      </c>
      <c r="AB15" s="104" t="s">
        <v>218</v>
      </c>
      <c r="AC15" s="105">
        <v>10</v>
      </c>
      <c r="AD15" s="33"/>
      <c r="AE15" s="103">
        <v>9</v>
      </c>
      <c r="AF15" s="110" t="s">
        <v>219</v>
      </c>
      <c r="AG15" s="104" t="s">
        <v>87</v>
      </c>
      <c r="AH15" s="104" t="s">
        <v>220</v>
      </c>
      <c r="AI15" s="105">
        <v>5</v>
      </c>
      <c r="AK15" s="111" t="s">
        <v>212</v>
      </c>
      <c r="AL15" s="100">
        <v>9</v>
      </c>
      <c r="AM15" s="104">
        <v>24</v>
      </c>
      <c r="AN15" s="104">
        <v>11</v>
      </c>
      <c r="AO15" s="104">
        <v>14</v>
      </c>
      <c r="AP15" s="104">
        <v>9</v>
      </c>
      <c r="AQ15" s="112">
        <v>12</v>
      </c>
      <c r="AR15" s="113">
        <f t="shared" si="0"/>
        <v>13.166666666666666</v>
      </c>
      <c r="AS15" s="91"/>
      <c r="AT15" s="104">
        <f>(MATCH("laurence*",SI,0))</f>
        <v>12</v>
      </c>
      <c r="AU15" s="73">
        <v>11</v>
      </c>
      <c r="AV15" s="73">
        <v>14</v>
      </c>
      <c r="AW15" s="73">
        <v>9</v>
      </c>
      <c r="AX15" s="73">
        <v>12</v>
      </c>
      <c r="AY15" s="114">
        <v>9.333333333333334</v>
      </c>
      <c r="AZ15" s="115" t="s">
        <v>189</v>
      </c>
      <c r="BA15" s="101" t="s">
        <v>94</v>
      </c>
      <c r="BB15" s="101" t="s">
        <v>130</v>
      </c>
      <c r="BC15" s="102">
        <v>5</v>
      </c>
      <c r="BD15" s="57"/>
      <c r="BE15" s="114">
        <v>39</v>
      </c>
      <c r="BF15" s="101" t="s">
        <v>221</v>
      </c>
      <c r="BG15" s="101" t="s">
        <v>97</v>
      </c>
      <c r="BH15" s="101" t="s">
        <v>222</v>
      </c>
      <c r="BI15" s="102">
        <v>6</v>
      </c>
      <c r="BJ15" s="91"/>
      <c r="BK15" s="100">
        <v>167</v>
      </c>
      <c r="BL15" s="101" t="s">
        <v>206</v>
      </c>
      <c r="BM15" s="91"/>
      <c r="BN15" s="100">
        <v>57</v>
      </c>
      <c r="BO15" s="101" t="s">
        <v>223</v>
      </c>
      <c r="BQ15" s="100">
        <v>32</v>
      </c>
      <c r="BR15" s="101" t="s">
        <v>224</v>
      </c>
      <c r="BT15" s="118">
        <v>69</v>
      </c>
      <c r="BU15" s="101" t="s">
        <v>225</v>
      </c>
      <c r="BW15" s="118">
        <v>55</v>
      </c>
      <c r="BX15" s="101" t="s">
        <v>226</v>
      </c>
      <c r="BY15" s="114">
        <v>43.5</v>
      </c>
      <c r="BZ15" s="101" t="s">
        <v>223</v>
      </c>
      <c r="CA15" s="101" t="s">
        <v>97</v>
      </c>
      <c r="CB15" s="101" t="s">
        <v>168</v>
      </c>
      <c r="CC15" s="102">
        <v>10</v>
      </c>
      <c r="CE15" s="114">
        <v>89.16666666666667</v>
      </c>
      <c r="CF15" s="101" t="s">
        <v>227</v>
      </c>
      <c r="CG15" s="101" t="s">
        <v>94</v>
      </c>
      <c r="CH15" s="101" t="s">
        <v>197</v>
      </c>
      <c r="CI15" s="102">
        <v>8</v>
      </c>
      <c r="CK15" s="114">
        <v>34.333333333333336</v>
      </c>
      <c r="CL15" s="101" t="s">
        <v>228</v>
      </c>
      <c r="CM15" s="101" t="s">
        <v>94</v>
      </c>
      <c r="CN15" s="101" t="s">
        <v>137</v>
      </c>
      <c r="CO15" s="102">
        <v>4</v>
      </c>
      <c r="CV15" s="99"/>
      <c r="CW15" s="73"/>
      <c r="CX15" s="117"/>
      <c r="CZ15" s="117"/>
      <c r="DA15" s="117"/>
      <c r="DB15" s="72"/>
    </row>
    <row r="16" spans="3:106" ht="15">
      <c r="C16" s="100">
        <v>10</v>
      </c>
      <c r="D16" s="101" t="s">
        <v>189</v>
      </c>
      <c r="E16" s="101" t="s">
        <v>94</v>
      </c>
      <c r="F16" s="101" t="s">
        <v>130</v>
      </c>
      <c r="G16" s="102">
        <v>5</v>
      </c>
      <c r="I16" s="103">
        <v>10</v>
      </c>
      <c r="J16" s="104" t="s">
        <v>176</v>
      </c>
      <c r="K16" s="104" t="s">
        <v>94</v>
      </c>
      <c r="L16" s="104" t="s">
        <v>214</v>
      </c>
      <c r="M16" s="105">
        <v>6</v>
      </c>
      <c r="N16" s="80"/>
      <c r="O16" s="106">
        <v>10</v>
      </c>
      <c r="P16" s="2" t="s">
        <v>189</v>
      </c>
      <c r="Q16" s="107" t="s">
        <v>87</v>
      </c>
      <c r="R16" s="108" t="s">
        <v>229</v>
      </c>
      <c r="T16" s="103">
        <v>10</v>
      </c>
      <c r="U16" s="109" t="s">
        <v>219</v>
      </c>
      <c r="V16" s="104" t="s">
        <v>90</v>
      </c>
      <c r="W16" s="105" t="s">
        <v>230</v>
      </c>
      <c r="Y16" s="103">
        <v>10</v>
      </c>
      <c r="Z16" s="104" t="s">
        <v>219</v>
      </c>
      <c r="AA16" s="104" t="s">
        <v>87</v>
      </c>
      <c r="AB16" s="104" t="s">
        <v>220</v>
      </c>
      <c r="AC16" s="105">
        <v>5</v>
      </c>
      <c r="AD16" s="33"/>
      <c r="AE16" s="103">
        <v>10</v>
      </c>
      <c r="AF16" s="110" t="s">
        <v>231</v>
      </c>
      <c r="AG16" s="104" t="s">
        <v>87</v>
      </c>
      <c r="AH16" s="104" t="s">
        <v>232</v>
      </c>
      <c r="AI16" s="105">
        <v>4</v>
      </c>
      <c r="AK16" s="111" t="s">
        <v>189</v>
      </c>
      <c r="AL16" s="100">
        <v>10</v>
      </c>
      <c r="AM16" s="104">
        <v>7</v>
      </c>
      <c r="AN16" s="104">
        <v>10</v>
      </c>
      <c r="AO16" s="104">
        <v>10</v>
      </c>
      <c r="AP16" s="104">
        <v>10</v>
      </c>
      <c r="AQ16" s="112">
        <v>9</v>
      </c>
      <c r="AR16" s="113">
        <f t="shared" si="0"/>
        <v>9.333333333333334</v>
      </c>
      <c r="AS16" s="91"/>
      <c r="AT16" s="104">
        <f>(MATCH("rudi*",SI,0))</f>
        <v>9</v>
      </c>
      <c r="AU16" s="73">
        <v>10</v>
      </c>
      <c r="AV16" s="73">
        <v>10</v>
      </c>
      <c r="AW16" s="73">
        <v>10</v>
      </c>
      <c r="AX16" s="73">
        <v>9</v>
      </c>
      <c r="AY16" s="114">
        <v>9.5</v>
      </c>
      <c r="AZ16" s="115" t="s">
        <v>201</v>
      </c>
      <c r="BA16" s="101" t="s">
        <v>154</v>
      </c>
      <c r="BB16" s="101" t="s">
        <v>98</v>
      </c>
      <c r="BC16" s="102">
        <v>6</v>
      </c>
      <c r="BD16" s="57"/>
      <c r="BE16" s="114">
        <v>40</v>
      </c>
      <c r="BF16" s="101" t="s">
        <v>233</v>
      </c>
      <c r="BG16" s="101" t="s">
        <v>97</v>
      </c>
      <c r="BH16" s="101" t="s">
        <v>234</v>
      </c>
      <c r="BI16" s="102">
        <v>7</v>
      </c>
      <c r="BJ16" s="91"/>
      <c r="BK16" s="100">
        <v>175</v>
      </c>
      <c r="BL16" s="101" t="s">
        <v>235</v>
      </c>
      <c r="BM16" s="91"/>
      <c r="BN16" s="100">
        <v>28</v>
      </c>
      <c r="BO16" s="101" t="s">
        <v>135</v>
      </c>
      <c r="BQ16" s="100">
        <v>119</v>
      </c>
      <c r="BR16" s="101" t="s">
        <v>236</v>
      </c>
      <c r="BT16" s="118">
        <v>25</v>
      </c>
      <c r="BU16" s="101" t="s">
        <v>181</v>
      </c>
      <c r="BW16" s="118">
        <v>19</v>
      </c>
      <c r="BX16" s="101" t="s">
        <v>237</v>
      </c>
      <c r="BY16" s="114">
        <v>40.166666666666664</v>
      </c>
      <c r="BZ16" s="101" t="s">
        <v>135</v>
      </c>
      <c r="CA16" s="101" t="s">
        <v>97</v>
      </c>
      <c r="CB16" s="101" t="s">
        <v>103</v>
      </c>
      <c r="CC16" s="102">
        <v>8</v>
      </c>
      <c r="CE16" s="114">
        <v>112.4</v>
      </c>
      <c r="CF16" s="101" t="s">
        <v>238</v>
      </c>
      <c r="CG16" s="101" t="s">
        <v>97</v>
      </c>
      <c r="CH16" s="101" t="s">
        <v>197</v>
      </c>
      <c r="CI16" s="102">
        <v>8</v>
      </c>
      <c r="CK16" s="114">
        <v>73.66666666666667</v>
      </c>
      <c r="CL16" s="101" t="s">
        <v>239</v>
      </c>
      <c r="CM16" s="101" t="s">
        <v>94</v>
      </c>
      <c r="CN16" s="101" t="s">
        <v>104</v>
      </c>
      <c r="CO16" s="102">
        <v>4</v>
      </c>
      <c r="CV16" s="99"/>
      <c r="CW16" s="73"/>
      <c r="CX16" s="117"/>
      <c r="CZ16" s="117"/>
      <c r="DA16" s="117"/>
      <c r="DB16" s="72"/>
    </row>
    <row r="17" spans="3:106" ht="15">
      <c r="C17" s="100">
        <v>11</v>
      </c>
      <c r="D17" s="101" t="s">
        <v>240</v>
      </c>
      <c r="E17" s="101" t="s">
        <v>94</v>
      </c>
      <c r="F17" s="101" t="s">
        <v>241</v>
      </c>
      <c r="G17" s="102">
        <v>8</v>
      </c>
      <c r="I17" s="103">
        <v>11</v>
      </c>
      <c r="J17" s="104" t="s">
        <v>242</v>
      </c>
      <c r="K17" s="104" t="s">
        <v>94</v>
      </c>
      <c r="L17" s="104" t="s">
        <v>243</v>
      </c>
      <c r="M17" s="105">
        <v>6</v>
      </c>
      <c r="N17" s="80"/>
      <c r="O17" s="106">
        <v>11</v>
      </c>
      <c r="P17" s="2" t="s">
        <v>212</v>
      </c>
      <c r="Q17" s="107" t="s">
        <v>87</v>
      </c>
      <c r="R17" s="108" t="s">
        <v>218</v>
      </c>
      <c r="T17" s="103">
        <v>11</v>
      </c>
      <c r="U17" s="109" t="s">
        <v>244</v>
      </c>
      <c r="V17" s="104" t="s">
        <v>90</v>
      </c>
      <c r="W17" s="105" t="s">
        <v>245</v>
      </c>
      <c r="Y17" s="103">
        <v>11</v>
      </c>
      <c r="Z17" s="104" t="s">
        <v>178</v>
      </c>
      <c r="AA17" s="104" t="s">
        <v>202</v>
      </c>
      <c r="AB17" s="104" t="s">
        <v>162</v>
      </c>
      <c r="AC17" s="105">
        <v>6</v>
      </c>
      <c r="AD17" s="33"/>
      <c r="AE17" s="103">
        <v>11</v>
      </c>
      <c r="AF17" s="110" t="s">
        <v>178</v>
      </c>
      <c r="AG17" s="104" t="s">
        <v>202</v>
      </c>
      <c r="AH17" s="104" t="s">
        <v>162</v>
      </c>
      <c r="AI17" s="105">
        <v>6</v>
      </c>
      <c r="AK17" s="111" t="s">
        <v>240</v>
      </c>
      <c r="AL17" s="100">
        <v>11</v>
      </c>
      <c r="AM17" s="104">
        <v>14</v>
      </c>
      <c r="AN17" s="104">
        <v>13</v>
      </c>
      <c r="AO17" s="104">
        <v>13</v>
      </c>
      <c r="AP17" s="104">
        <v>14</v>
      </c>
      <c r="AQ17" s="112">
        <v>16</v>
      </c>
      <c r="AR17" s="113">
        <f t="shared" si="0"/>
        <v>13.5</v>
      </c>
      <c r="AS17" s="91"/>
      <c r="AT17" s="104">
        <f>(MATCH("willis mc*",SI,0))</f>
        <v>16</v>
      </c>
      <c r="AU17" s="73">
        <v>13</v>
      </c>
      <c r="AV17" s="73">
        <v>13</v>
      </c>
      <c r="AW17" s="73">
        <v>14</v>
      </c>
      <c r="AX17" s="73">
        <v>16</v>
      </c>
      <c r="AY17" s="114">
        <v>13.166666666666666</v>
      </c>
      <c r="AZ17" s="115" t="s">
        <v>212</v>
      </c>
      <c r="BA17" s="101" t="s">
        <v>94</v>
      </c>
      <c r="BB17" s="101" t="s">
        <v>213</v>
      </c>
      <c r="BC17" s="102">
        <v>10</v>
      </c>
      <c r="BD17" s="57"/>
      <c r="BE17" s="114">
        <v>40.166666666666664</v>
      </c>
      <c r="BF17" s="101" t="s">
        <v>135</v>
      </c>
      <c r="BG17" s="101" t="s">
        <v>97</v>
      </c>
      <c r="BH17" s="101" t="s">
        <v>103</v>
      </c>
      <c r="BI17" s="102">
        <v>8</v>
      </c>
      <c r="BJ17" s="91"/>
      <c r="BK17" s="100">
        <v>69</v>
      </c>
      <c r="BL17" s="101" t="s">
        <v>223</v>
      </c>
      <c r="BM17" s="91"/>
      <c r="BN17" s="100">
        <v>159</v>
      </c>
      <c r="BO17" s="101" t="s">
        <v>246</v>
      </c>
      <c r="BQ17" s="100">
        <v>25</v>
      </c>
      <c r="BR17" s="101" t="s">
        <v>247</v>
      </c>
      <c r="BT17" s="119" t="s">
        <v>167</v>
      </c>
      <c r="BU17" s="121"/>
      <c r="BW17" s="118">
        <v>26</v>
      </c>
      <c r="BX17" s="101" t="s">
        <v>248</v>
      </c>
      <c r="BY17" s="114">
        <v>149</v>
      </c>
      <c r="BZ17" s="101" t="s">
        <v>249</v>
      </c>
      <c r="CA17" s="101" t="s">
        <v>97</v>
      </c>
      <c r="CB17" s="101" t="s">
        <v>98</v>
      </c>
      <c r="CC17" s="102">
        <v>6</v>
      </c>
      <c r="CE17" s="114">
        <v>13.5</v>
      </c>
      <c r="CF17" s="101" t="s">
        <v>240</v>
      </c>
      <c r="CG17" s="101" t="s">
        <v>94</v>
      </c>
      <c r="CH17" s="101" t="s">
        <v>241</v>
      </c>
      <c r="CI17" s="102">
        <v>8</v>
      </c>
      <c r="CK17" s="114">
        <v>85.5</v>
      </c>
      <c r="CL17" s="101" t="s">
        <v>250</v>
      </c>
      <c r="CM17" s="101" t="s">
        <v>94</v>
      </c>
      <c r="CN17" s="101" t="s">
        <v>211</v>
      </c>
      <c r="CO17" s="102">
        <v>4</v>
      </c>
      <c r="CV17" s="99"/>
      <c r="CW17" s="73"/>
      <c r="CX17" s="117"/>
      <c r="CZ17" s="117"/>
      <c r="DA17" s="117"/>
      <c r="DB17" s="72"/>
    </row>
    <row r="18" spans="3:106" ht="15">
      <c r="C18" s="100">
        <v>12</v>
      </c>
      <c r="D18" s="101" t="s">
        <v>201</v>
      </c>
      <c r="E18" s="101" t="s">
        <v>154</v>
      </c>
      <c r="F18" s="101" t="s">
        <v>98</v>
      </c>
      <c r="G18" s="102">
        <v>6</v>
      </c>
      <c r="I18" s="103">
        <v>12</v>
      </c>
      <c r="J18" s="104" t="s">
        <v>188</v>
      </c>
      <c r="K18" s="104" t="s">
        <v>94</v>
      </c>
      <c r="L18" s="104" t="s">
        <v>251</v>
      </c>
      <c r="M18" s="105">
        <v>4</v>
      </c>
      <c r="N18" s="80"/>
      <c r="O18" s="106">
        <v>12</v>
      </c>
      <c r="P18" s="2" t="s">
        <v>252</v>
      </c>
      <c r="Q18" s="107" t="s">
        <v>87</v>
      </c>
      <c r="R18" s="108" t="s">
        <v>253</v>
      </c>
      <c r="T18" s="103">
        <v>12</v>
      </c>
      <c r="U18" s="109" t="s">
        <v>231</v>
      </c>
      <c r="V18" s="104" t="s">
        <v>90</v>
      </c>
      <c r="W18" s="105" t="s">
        <v>254</v>
      </c>
      <c r="Y18" s="103">
        <v>12</v>
      </c>
      <c r="Z18" s="104" t="s">
        <v>255</v>
      </c>
      <c r="AA18" s="104" t="s">
        <v>87</v>
      </c>
      <c r="AB18" s="104" t="s">
        <v>256</v>
      </c>
      <c r="AC18" s="105">
        <v>4</v>
      </c>
      <c r="AD18" s="33"/>
      <c r="AE18" s="103">
        <v>12</v>
      </c>
      <c r="AF18" s="110" t="s">
        <v>217</v>
      </c>
      <c r="AG18" s="104" t="s">
        <v>87</v>
      </c>
      <c r="AH18" s="104" t="s">
        <v>218</v>
      </c>
      <c r="AI18" s="105">
        <v>10</v>
      </c>
      <c r="AK18" s="111" t="s">
        <v>201</v>
      </c>
      <c r="AL18" s="100">
        <v>12</v>
      </c>
      <c r="AM18" s="104">
        <v>9</v>
      </c>
      <c r="AN18" s="104">
        <v>8</v>
      </c>
      <c r="AO18" s="104">
        <v>6</v>
      </c>
      <c r="AP18" s="104">
        <v>11</v>
      </c>
      <c r="AQ18" s="112">
        <v>11</v>
      </c>
      <c r="AR18" s="113">
        <f t="shared" si="0"/>
        <v>9.5</v>
      </c>
      <c r="AS18" s="91"/>
      <c r="AT18" s="104">
        <f>(MATCH("peyton*",SI,0))</f>
        <v>11</v>
      </c>
      <c r="AU18" s="73">
        <v>8</v>
      </c>
      <c r="AV18" s="73">
        <v>6</v>
      </c>
      <c r="AW18" s="73">
        <v>11</v>
      </c>
      <c r="AX18" s="73">
        <v>11</v>
      </c>
      <c r="AY18" s="114">
        <v>13.5</v>
      </c>
      <c r="AZ18" s="115" t="s">
        <v>240</v>
      </c>
      <c r="BA18" s="101" t="s">
        <v>94</v>
      </c>
      <c r="BB18" s="101" t="s">
        <v>241</v>
      </c>
      <c r="BC18" s="102">
        <v>8</v>
      </c>
      <c r="BD18" s="57"/>
      <c r="BE18" s="114">
        <v>41.666666666666664</v>
      </c>
      <c r="BF18" s="101" t="s">
        <v>257</v>
      </c>
      <c r="BG18" s="101" t="s">
        <v>97</v>
      </c>
      <c r="BH18" s="101" t="s">
        <v>137</v>
      </c>
      <c r="BI18" s="102">
        <v>4</v>
      </c>
      <c r="BJ18" s="91"/>
      <c r="BK18" s="100">
        <v>19</v>
      </c>
      <c r="BL18" s="101" t="s">
        <v>135</v>
      </c>
      <c r="BM18" s="91"/>
      <c r="BN18" s="100">
        <v>105</v>
      </c>
      <c r="BO18" s="101" t="s">
        <v>258</v>
      </c>
      <c r="BQ18" s="100">
        <v>143</v>
      </c>
      <c r="BR18" s="101" t="s">
        <v>259</v>
      </c>
      <c r="BT18" s="118">
        <v>12</v>
      </c>
      <c r="BU18" s="101" t="s">
        <v>209</v>
      </c>
      <c r="BW18" s="118">
        <v>51</v>
      </c>
      <c r="BX18" s="101" t="s">
        <v>260</v>
      </c>
      <c r="BY18" s="114">
        <v>129.25</v>
      </c>
      <c r="BZ18" s="101" t="s">
        <v>261</v>
      </c>
      <c r="CA18" s="101" t="s">
        <v>94</v>
      </c>
      <c r="CB18" s="101" t="s">
        <v>262</v>
      </c>
      <c r="CC18" s="102">
        <v>6</v>
      </c>
      <c r="CE18" s="114">
        <v>63.333333333333336</v>
      </c>
      <c r="CF18" s="101" t="s">
        <v>263</v>
      </c>
      <c r="CG18" s="101" t="s">
        <v>196</v>
      </c>
      <c r="CH18" s="101" t="s">
        <v>241</v>
      </c>
      <c r="CI18" s="102">
        <v>8</v>
      </c>
      <c r="CK18" s="114">
        <v>116</v>
      </c>
      <c r="CL18" s="101" t="s">
        <v>264</v>
      </c>
      <c r="CM18" s="101" t="s">
        <v>94</v>
      </c>
      <c r="CN18" s="101" t="s">
        <v>171</v>
      </c>
      <c r="CO18" s="102">
        <v>4</v>
      </c>
      <c r="CV18" s="99"/>
      <c r="CW18" s="73"/>
      <c r="CX18" s="117"/>
      <c r="CZ18" s="117"/>
      <c r="DA18" s="117"/>
      <c r="DB18" s="72"/>
    </row>
    <row r="19" spans="3:106" ht="15">
      <c r="C19" s="100">
        <v>13</v>
      </c>
      <c r="D19" s="101" t="s">
        <v>96</v>
      </c>
      <c r="E19" s="101" t="s">
        <v>97</v>
      </c>
      <c r="F19" s="101" t="s">
        <v>98</v>
      </c>
      <c r="G19" s="102">
        <v>6</v>
      </c>
      <c r="I19" s="103">
        <v>13</v>
      </c>
      <c r="J19" s="104" t="s">
        <v>199</v>
      </c>
      <c r="K19" s="104" t="s">
        <v>94</v>
      </c>
      <c r="L19" s="104" t="s">
        <v>265</v>
      </c>
      <c r="M19" s="105">
        <v>4</v>
      </c>
      <c r="N19" s="80"/>
      <c r="O19" s="106">
        <v>13</v>
      </c>
      <c r="P19" s="2" t="s">
        <v>240</v>
      </c>
      <c r="Q19" s="107" t="s">
        <v>87</v>
      </c>
      <c r="R19" s="108" t="s">
        <v>266</v>
      </c>
      <c r="T19" s="103">
        <v>13</v>
      </c>
      <c r="U19" s="109" t="s">
        <v>267</v>
      </c>
      <c r="V19" s="104" t="s">
        <v>90</v>
      </c>
      <c r="W19" s="105" t="s">
        <v>268</v>
      </c>
      <c r="Y19" s="103">
        <v>13</v>
      </c>
      <c r="Z19" s="104" t="s">
        <v>231</v>
      </c>
      <c r="AA19" s="104" t="s">
        <v>87</v>
      </c>
      <c r="AB19" s="104" t="s">
        <v>232</v>
      </c>
      <c r="AC19" s="105">
        <v>4</v>
      </c>
      <c r="AD19" s="33"/>
      <c r="AE19" s="103">
        <v>13</v>
      </c>
      <c r="AF19" s="2" t="s">
        <v>242</v>
      </c>
      <c r="AG19" s="104" t="s">
        <v>87</v>
      </c>
      <c r="AH19" s="104" t="s">
        <v>269</v>
      </c>
      <c r="AI19" s="105">
        <v>6</v>
      </c>
      <c r="AK19" s="111" t="s">
        <v>96</v>
      </c>
      <c r="AL19" s="100">
        <v>13</v>
      </c>
      <c r="AM19" s="104">
        <v>19</v>
      </c>
      <c r="AN19" s="104">
        <v>16</v>
      </c>
      <c r="AO19" s="104">
        <v>16</v>
      </c>
      <c r="AP19" s="104">
        <v>17</v>
      </c>
      <c r="AQ19" s="112">
        <v>21</v>
      </c>
      <c r="AR19" s="113">
        <f t="shared" si="0"/>
        <v>17</v>
      </c>
      <c r="AS19" s="91"/>
      <c r="AT19" s="104">
        <f>(MATCH("marvin*",SI,0))</f>
        <v>21</v>
      </c>
      <c r="AU19" s="73">
        <v>16</v>
      </c>
      <c r="AV19" s="73">
        <v>16</v>
      </c>
      <c r="AW19" s="73">
        <v>17</v>
      </c>
      <c r="AX19" s="73">
        <v>21</v>
      </c>
      <c r="AY19" s="114">
        <v>13.666666666666666</v>
      </c>
      <c r="AZ19" s="115" t="s">
        <v>188</v>
      </c>
      <c r="BA19" s="101" t="s">
        <v>94</v>
      </c>
      <c r="BB19" s="101" t="s">
        <v>137</v>
      </c>
      <c r="BC19" s="102">
        <v>4</v>
      </c>
      <c r="BD19" s="57"/>
      <c r="BE19" s="114">
        <v>42.333333333333336</v>
      </c>
      <c r="BF19" s="101" t="s">
        <v>270</v>
      </c>
      <c r="BG19" s="101" t="s">
        <v>97</v>
      </c>
      <c r="BH19" s="101" t="s">
        <v>262</v>
      </c>
      <c r="BI19" s="102">
        <v>6</v>
      </c>
      <c r="BJ19" s="91"/>
      <c r="BK19" s="100">
        <v>130</v>
      </c>
      <c r="BL19" s="101" t="s">
        <v>261</v>
      </c>
      <c r="BM19" s="91"/>
      <c r="BN19" s="100">
        <v>35</v>
      </c>
      <c r="BO19" s="101" t="s">
        <v>271</v>
      </c>
      <c r="BQ19" s="100">
        <v>145</v>
      </c>
      <c r="BR19" s="101" t="s">
        <v>272</v>
      </c>
      <c r="BT19" s="118">
        <v>21</v>
      </c>
      <c r="BU19" s="101" t="s">
        <v>226</v>
      </c>
      <c r="BW19" s="118">
        <v>42</v>
      </c>
      <c r="BX19" s="101" t="s">
        <v>273</v>
      </c>
      <c r="BY19" s="114">
        <v>33.166666666666664</v>
      </c>
      <c r="BZ19" s="101" t="s">
        <v>271</v>
      </c>
      <c r="CA19" s="101" t="s">
        <v>196</v>
      </c>
      <c r="CB19" s="101" t="s">
        <v>95</v>
      </c>
      <c r="CC19" s="102">
        <v>7</v>
      </c>
      <c r="CE19" s="122">
        <v>73.33333333333333</v>
      </c>
      <c r="CF19" s="101" t="s">
        <v>274</v>
      </c>
      <c r="CG19" s="101" t="s">
        <v>97</v>
      </c>
      <c r="CH19" s="101" t="s">
        <v>241</v>
      </c>
      <c r="CI19" s="102">
        <v>8</v>
      </c>
      <c r="CK19" s="114">
        <v>116.4</v>
      </c>
      <c r="CL19" s="101" t="s">
        <v>275</v>
      </c>
      <c r="CM19" s="101" t="s">
        <v>94</v>
      </c>
      <c r="CN19" s="101" t="s">
        <v>171</v>
      </c>
      <c r="CO19" s="102">
        <v>4</v>
      </c>
      <c r="CV19" s="73"/>
      <c r="CW19" s="73"/>
      <c r="CX19" s="117"/>
      <c r="CZ19" s="117"/>
      <c r="DA19" s="117"/>
      <c r="DB19" s="72"/>
    </row>
    <row r="20" spans="3:124" ht="15">
      <c r="C20" s="100">
        <v>14</v>
      </c>
      <c r="D20" s="101" t="s">
        <v>113</v>
      </c>
      <c r="E20" s="101" t="s">
        <v>97</v>
      </c>
      <c r="F20" s="101" t="s">
        <v>114</v>
      </c>
      <c r="G20" s="102">
        <v>7</v>
      </c>
      <c r="I20" s="103">
        <v>14</v>
      </c>
      <c r="J20" s="104" t="s">
        <v>240</v>
      </c>
      <c r="K20" s="104" t="s">
        <v>94</v>
      </c>
      <c r="L20" s="104" t="s">
        <v>276</v>
      </c>
      <c r="M20" s="105">
        <v>8</v>
      </c>
      <c r="N20" s="80"/>
      <c r="O20" s="106">
        <v>14</v>
      </c>
      <c r="P20" s="2" t="s">
        <v>188</v>
      </c>
      <c r="Q20" s="107" t="s">
        <v>87</v>
      </c>
      <c r="R20" s="108" t="s">
        <v>232</v>
      </c>
      <c r="T20" s="103">
        <v>14</v>
      </c>
      <c r="U20" s="109" t="s">
        <v>217</v>
      </c>
      <c r="V20" s="104" t="s">
        <v>90</v>
      </c>
      <c r="W20" s="105" t="s">
        <v>277</v>
      </c>
      <c r="Y20" s="103">
        <v>14</v>
      </c>
      <c r="Z20" s="104" t="s">
        <v>267</v>
      </c>
      <c r="AA20" s="104" t="s">
        <v>87</v>
      </c>
      <c r="AB20" s="104" t="s">
        <v>278</v>
      </c>
      <c r="AC20" s="105">
        <v>8</v>
      </c>
      <c r="AD20" s="33"/>
      <c r="AE20" s="103">
        <v>14</v>
      </c>
      <c r="AF20" s="2" t="s">
        <v>252</v>
      </c>
      <c r="AG20" s="104" t="s">
        <v>87</v>
      </c>
      <c r="AH20" s="104" t="s">
        <v>279</v>
      </c>
      <c r="AI20" s="105">
        <v>9</v>
      </c>
      <c r="AK20" s="111" t="s">
        <v>113</v>
      </c>
      <c r="AL20" s="100">
        <v>14</v>
      </c>
      <c r="AM20" s="104">
        <v>17</v>
      </c>
      <c r="AN20" s="104">
        <v>15</v>
      </c>
      <c r="AO20" s="104">
        <v>26</v>
      </c>
      <c r="AP20" s="104">
        <v>16</v>
      </c>
      <c r="AQ20" s="112">
        <v>15</v>
      </c>
      <c r="AR20" s="113">
        <f t="shared" si="0"/>
        <v>17.166666666666668</v>
      </c>
      <c r="AS20" s="91"/>
      <c r="AT20" s="104">
        <f>(MATCH("steve smith*",SI,0))</f>
        <v>15</v>
      </c>
      <c r="AU20" s="73">
        <v>15</v>
      </c>
      <c r="AV20" s="73">
        <v>26</v>
      </c>
      <c r="AW20" s="73">
        <v>16</v>
      </c>
      <c r="AX20" s="73">
        <v>15</v>
      </c>
      <c r="AY20" s="114">
        <v>15</v>
      </c>
      <c r="AZ20" s="115" t="s">
        <v>242</v>
      </c>
      <c r="BA20" s="101" t="s">
        <v>94</v>
      </c>
      <c r="BB20" s="101" t="s">
        <v>222</v>
      </c>
      <c r="BC20" s="102">
        <v>6</v>
      </c>
      <c r="BD20" s="57"/>
      <c r="BE20" s="114">
        <v>43.4</v>
      </c>
      <c r="BF20" s="101" t="s">
        <v>113</v>
      </c>
      <c r="BG20" s="101" t="s">
        <v>97</v>
      </c>
      <c r="BH20" s="101" t="s">
        <v>152</v>
      </c>
      <c r="BI20" s="102">
        <v>9</v>
      </c>
      <c r="BJ20" s="91"/>
      <c r="BK20" s="100">
        <v>132</v>
      </c>
      <c r="BL20" s="101" t="s">
        <v>258</v>
      </c>
      <c r="BM20" s="91"/>
      <c r="BN20" s="100">
        <v>188</v>
      </c>
      <c r="BO20" s="101" t="s">
        <v>280</v>
      </c>
      <c r="BQ20" s="100">
        <v>152</v>
      </c>
      <c r="BR20" s="101" t="s">
        <v>281</v>
      </c>
      <c r="BT20" s="118">
        <v>51</v>
      </c>
      <c r="BU20" s="101" t="s">
        <v>282</v>
      </c>
      <c r="BW20" s="118">
        <v>5</v>
      </c>
      <c r="BX20" s="101" t="s">
        <v>255</v>
      </c>
      <c r="BY20" s="114">
        <v>93</v>
      </c>
      <c r="BZ20" s="101" t="s">
        <v>241</v>
      </c>
      <c r="CA20" s="101" t="s">
        <v>105</v>
      </c>
      <c r="CB20" s="101" t="s">
        <v>241</v>
      </c>
      <c r="CC20" s="102">
        <v>8</v>
      </c>
      <c r="CE20" s="114">
        <v>93</v>
      </c>
      <c r="CF20" s="101" t="s">
        <v>241</v>
      </c>
      <c r="CG20" s="101" t="s">
        <v>105</v>
      </c>
      <c r="CH20" s="101" t="s">
        <v>241</v>
      </c>
      <c r="CI20" s="102">
        <v>8</v>
      </c>
      <c r="CK20" s="114">
        <v>126.6</v>
      </c>
      <c r="CL20" s="101" t="s">
        <v>283</v>
      </c>
      <c r="CM20" s="101" t="s">
        <v>94</v>
      </c>
      <c r="CN20" s="101" t="s">
        <v>171</v>
      </c>
      <c r="CO20" s="102">
        <v>4</v>
      </c>
      <c r="CV20" s="73"/>
      <c r="CW20" s="73"/>
      <c r="CX20" s="117"/>
      <c r="CZ20" s="117"/>
      <c r="DA20" s="117"/>
      <c r="DB20" s="72"/>
      <c r="DT20" s="123"/>
    </row>
    <row r="21" spans="3:105" ht="15">
      <c r="C21" s="100">
        <v>15</v>
      </c>
      <c r="D21" s="101" t="s">
        <v>163</v>
      </c>
      <c r="E21" s="101" t="s">
        <v>97</v>
      </c>
      <c r="F21" s="101" t="s">
        <v>164</v>
      </c>
      <c r="G21" s="102">
        <v>8</v>
      </c>
      <c r="I21" s="103">
        <v>15</v>
      </c>
      <c r="J21" s="104" t="s">
        <v>102</v>
      </c>
      <c r="K21" s="104" t="s">
        <v>94</v>
      </c>
      <c r="L21" s="104" t="s">
        <v>284</v>
      </c>
      <c r="M21" s="105">
        <v>8</v>
      </c>
      <c r="N21" s="80"/>
      <c r="O21" s="106">
        <v>15</v>
      </c>
      <c r="P21" s="2" t="s">
        <v>113</v>
      </c>
      <c r="Q21" s="107" t="s">
        <v>285</v>
      </c>
      <c r="R21" s="108" t="s">
        <v>286</v>
      </c>
      <c r="T21" s="103">
        <v>15</v>
      </c>
      <c r="U21" s="109" t="s">
        <v>287</v>
      </c>
      <c r="V21" s="104" t="s">
        <v>90</v>
      </c>
      <c r="W21" s="105" t="s">
        <v>288</v>
      </c>
      <c r="Y21" s="103">
        <v>15</v>
      </c>
      <c r="Z21" s="104" t="s">
        <v>287</v>
      </c>
      <c r="AA21" s="104" t="s">
        <v>87</v>
      </c>
      <c r="AB21" s="104" t="s">
        <v>279</v>
      </c>
      <c r="AC21" s="105">
        <v>9</v>
      </c>
      <c r="AD21" s="33"/>
      <c r="AE21" s="103">
        <v>15</v>
      </c>
      <c r="AF21" s="2" t="s">
        <v>113</v>
      </c>
      <c r="AG21" s="104" t="s">
        <v>285</v>
      </c>
      <c r="AH21" s="104" t="s">
        <v>289</v>
      </c>
      <c r="AI21" s="105">
        <v>7</v>
      </c>
      <c r="AK21" s="111" t="s">
        <v>163</v>
      </c>
      <c r="AL21" s="100">
        <v>15</v>
      </c>
      <c r="AM21" s="104">
        <v>18</v>
      </c>
      <c r="AN21" s="104">
        <v>39</v>
      </c>
      <c r="AO21" s="104">
        <v>24</v>
      </c>
      <c r="AP21" s="104">
        <v>24</v>
      </c>
      <c r="AQ21" s="112">
        <v>24</v>
      </c>
      <c r="AR21" s="113">
        <f t="shared" si="0"/>
        <v>24</v>
      </c>
      <c r="AS21" s="91"/>
      <c r="AT21" s="104">
        <f>(MATCH("Terrell*",SI,0))</f>
        <v>24</v>
      </c>
      <c r="AU21" s="73">
        <v>39</v>
      </c>
      <c r="AV21" s="73">
        <v>24</v>
      </c>
      <c r="AW21" s="73">
        <v>24</v>
      </c>
      <c r="AX21" s="73">
        <v>24</v>
      </c>
      <c r="AY21" s="114">
        <v>17</v>
      </c>
      <c r="AZ21" s="115" t="s">
        <v>96</v>
      </c>
      <c r="BA21" s="101" t="s">
        <v>97</v>
      </c>
      <c r="BB21" s="101" t="s">
        <v>98</v>
      </c>
      <c r="BC21" s="102">
        <v>6</v>
      </c>
      <c r="BD21" s="57"/>
      <c r="BE21" s="114">
        <v>43.5</v>
      </c>
      <c r="BF21" s="101" t="s">
        <v>223</v>
      </c>
      <c r="BG21" s="101" t="s">
        <v>97</v>
      </c>
      <c r="BH21" s="101" t="s">
        <v>168</v>
      </c>
      <c r="BI21" s="102">
        <v>10</v>
      </c>
      <c r="BJ21" s="91"/>
      <c r="BK21" s="100">
        <v>36</v>
      </c>
      <c r="BL21" s="101" t="s">
        <v>271</v>
      </c>
      <c r="BM21" s="91"/>
      <c r="BN21" s="100">
        <v>155</v>
      </c>
      <c r="BO21" s="101" t="s">
        <v>290</v>
      </c>
      <c r="BQ21" s="119" t="s">
        <v>195</v>
      </c>
      <c r="BR21" s="121"/>
      <c r="BT21" s="118">
        <v>15</v>
      </c>
      <c r="BU21" s="101" t="s">
        <v>237</v>
      </c>
      <c r="BW21" s="118">
        <v>38</v>
      </c>
      <c r="BX21" s="101" t="s">
        <v>291</v>
      </c>
      <c r="BY21" s="114">
        <v>110.5</v>
      </c>
      <c r="BZ21" s="101" t="s">
        <v>292</v>
      </c>
      <c r="CA21" s="101" t="s">
        <v>154</v>
      </c>
      <c r="CB21" s="101" t="s">
        <v>184</v>
      </c>
      <c r="CC21" s="102">
        <v>6</v>
      </c>
      <c r="CE21" s="114">
        <v>133.8</v>
      </c>
      <c r="CF21" s="101" t="s">
        <v>293</v>
      </c>
      <c r="CG21" s="101" t="s">
        <v>97</v>
      </c>
      <c r="CH21" s="101" t="s">
        <v>241</v>
      </c>
      <c r="CI21" s="102">
        <v>8</v>
      </c>
      <c r="CK21" s="114">
        <v>87.5</v>
      </c>
      <c r="CL21" s="101" t="s">
        <v>294</v>
      </c>
      <c r="CM21" s="101" t="s">
        <v>196</v>
      </c>
      <c r="CN21" s="101" t="s">
        <v>211</v>
      </c>
      <c r="CO21" s="102">
        <v>4</v>
      </c>
      <c r="CV21" s="73"/>
      <c r="CW21" s="73"/>
      <c r="CX21" s="117"/>
      <c r="CZ21" s="117"/>
      <c r="DA21" s="117"/>
    </row>
    <row r="22" spans="3:105" ht="15">
      <c r="C22" s="100">
        <v>16</v>
      </c>
      <c r="D22" s="101" t="s">
        <v>147</v>
      </c>
      <c r="E22" s="101" t="s">
        <v>97</v>
      </c>
      <c r="F22" s="101" t="s">
        <v>107</v>
      </c>
      <c r="G22" s="102">
        <v>9</v>
      </c>
      <c r="I22" s="103">
        <v>16</v>
      </c>
      <c r="J22" s="104" t="s">
        <v>129</v>
      </c>
      <c r="K22" s="104" t="s">
        <v>97</v>
      </c>
      <c r="L22" s="104" t="s">
        <v>190</v>
      </c>
      <c r="M22" s="105">
        <v>5</v>
      </c>
      <c r="N22" s="80"/>
      <c r="O22" s="106">
        <v>16</v>
      </c>
      <c r="P22" s="2" t="s">
        <v>96</v>
      </c>
      <c r="Q22" s="107" t="s">
        <v>285</v>
      </c>
      <c r="R22" s="108" t="s">
        <v>177</v>
      </c>
      <c r="T22" s="103">
        <v>16</v>
      </c>
      <c r="U22" s="109" t="s">
        <v>295</v>
      </c>
      <c r="V22" s="104" t="s">
        <v>296</v>
      </c>
      <c r="W22" s="105" t="s">
        <v>180</v>
      </c>
      <c r="Y22" s="103">
        <v>16</v>
      </c>
      <c r="Z22" s="104" t="s">
        <v>297</v>
      </c>
      <c r="AA22" s="104" t="s">
        <v>285</v>
      </c>
      <c r="AB22" s="104" t="s">
        <v>289</v>
      </c>
      <c r="AC22" s="105">
        <v>7</v>
      </c>
      <c r="AD22" s="33"/>
      <c r="AE22" s="103">
        <v>16</v>
      </c>
      <c r="AF22" s="2" t="s">
        <v>240</v>
      </c>
      <c r="AG22" s="104" t="s">
        <v>87</v>
      </c>
      <c r="AH22" s="104" t="s">
        <v>278</v>
      </c>
      <c r="AI22" s="105">
        <v>8</v>
      </c>
      <c r="AK22" s="111" t="s">
        <v>147</v>
      </c>
      <c r="AL22" s="100">
        <v>16</v>
      </c>
      <c r="AM22" s="104">
        <v>20</v>
      </c>
      <c r="AN22" s="104">
        <v>27</v>
      </c>
      <c r="AO22" s="104">
        <v>19</v>
      </c>
      <c r="AP22" s="104">
        <v>23</v>
      </c>
      <c r="AQ22" s="112">
        <v>22</v>
      </c>
      <c r="AR22" s="113">
        <f t="shared" si="0"/>
        <v>21.166666666666668</v>
      </c>
      <c r="AS22" s="91"/>
      <c r="AT22" s="104">
        <f>(MATCH("torry holt*",SI,0))</f>
        <v>22</v>
      </c>
      <c r="AU22" s="73">
        <v>27</v>
      </c>
      <c r="AV22" s="73">
        <v>19</v>
      </c>
      <c r="AW22" s="73">
        <v>23</v>
      </c>
      <c r="AX22" s="73">
        <v>22</v>
      </c>
      <c r="AY22" s="114">
        <v>17.166666666666668</v>
      </c>
      <c r="AZ22" s="115" t="s">
        <v>113</v>
      </c>
      <c r="BA22" s="101" t="s">
        <v>97</v>
      </c>
      <c r="BB22" s="101" t="s">
        <v>114</v>
      </c>
      <c r="BC22" s="102">
        <v>7</v>
      </c>
      <c r="BD22" s="57"/>
      <c r="BE22" s="114">
        <v>43.666666666666664</v>
      </c>
      <c r="BF22" s="101" t="s">
        <v>298</v>
      </c>
      <c r="BG22" s="101" t="s">
        <v>97</v>
      </c>
      <c r="BH22" s="101" t="s">
        <v>213</v>
      </c>
      <c r="BI22" s="102">
        <v>10</v>
      </c>
      <c r="BJ22" s="91"/>
      <c r="BK22" s="100">
        <v>129</v>
      </c>
      <c r="BL22" s="101" t="s">
        <v>299</v>
      </c>
      <c r="BM22" s="91"/>
      <c r="BN22" s="119" t="s">
        <v>195</v>
      </c>
      <c r="BO22" s="121"/>
      <c r="BQ22" s="100">
        <v>136</v>
      </c>
      <c r="BR22" s="101" t="s">
        <v>300</v>
      </c>
      <c r="BT22" s="118">
        <v>42</v>
      </c>
      <c r="BU22" s="101" t="s">
        <v>248</v>
      </c>
      <c r="BW22" s="119" t="s">
        <v>301</v>
      </c>
      <c r="BX22" s="120"/>
      <c r="BY22" s="114">
        <v>167</v>
      </c>
      <c r="BZ22" s="101" t="s">
        <v>302</v>
      </c>
      <c r="CA22" s="101" t="s">
        <v>196</v>
      </c>
      <c r="CB22" s="101" t="s">
        <v>171</v>
      </c>
      <c r="CC22" s="102">
        <v>4</v>
      </c>
      <c r="CE22" s="114">
        <v>151.75</v>
      </c>
      <c r="CF22" s="101" t="s">
        <v>303</v>
      </c>
      <c r="CG22" s="101" t="s">
        <v>154</v>
      </c>
      <c r="CH22" s="101" t="s">
        <v>241</v>
      </c>
      <c r="CI22" s="102">
        <v>8</v>
      </c>
      <c r="CK22" s="114">
        <v>149.5</v>
      </c>
      <c r="CL22" s="101" t="s">
        <v>304</v>
      </c>
      <c r="CM22" s="101" t="s">
        <v>196</v>
      </c>
      <c r="CN22" s="101" t="s">
        <v>137</v>
      </c>
      <c r="CO22" s="102">
        <v>4</v>
      </c>
      <c r="CV22" s="73"/>
      <c r="CW22" s="73"/>
      <c r="CX22" s="117"/>
      <c r="CZ22" s="117"/>
      <c r="DA22" s="117"/>
    </row>
    <row r="23" spans="3:106" ht="15">
      <c r="C23" s="100">
        <v>17</v>
      </c>
      <c r="D23" s="101" t="s">
        <v>185</v>
      </c>
      <c r="E23" s="101" t="s">
        <v>97</v>
      </c>
      <c r="F23" s="101" t="s">
        <v>98</v>
      </c>
      <c r="G23" s="102">
        <v>6</v>
      </c>
      <c r="I23" s="103">
        <v>17</v>
      </c>
      <c r="J23" s="104" t="s">
        <v>113</v>
      </c>
      <c r="K23" s="104" t="s">
        <v>97</v>
      </c>
      <c r="L23" s="104" t="s">
        <v>305</v>
      </c>
      <c r="M23" s="105">
        <v>7</v>
      </c>
      <c r="N23" s="80"/>
      <c r="O23" s="106">
        <v>17</v>
      </c>
      <c r="P23" s="2" t="s">
        <v>242</v>
      </c>
      <c r="Q23" s="107" t="s">
        <v>87</v>
      </c>
      <c r="R23" s="108" t="s">
        <v>306</v>
      </c>
      <c r="T23" s="103">
        <v>17</v>
      </c>
      <c r="U23" s="109" t="s">
        <v>226</v>
      </c>
      <c r="V23" s="104" t="s">
        <v>179</v>
      </c>
      <c r="W23" s="105" t="s">
        <v>230</v>
      </c>
      <c r="Y23" s="103">
        <v>17</v>
      </c>
      <c r="Z23" s="104" t="s">
        <v>295</v>
      </c>
      <c r="AA23" s="104" t="s">
        <v>285</v>
      </c>
      <c r="AB23" s="104" t="s">
        <v>162</v>
      </c>
      <c r="AC23" s="105">
        <v>6</v>
      </c>
      <c r="AD23" s="33"/>
      <c r="AE23" s="103">
        <v>17</v>
      </c>
      <c r="AF23" s="2" t="s">
        <v>129</v>
      </c>
      <c r="AG23" s="104" t="s">
        <v>285</v>
      </c>
      <c r="AH23" s="104" t="s">
        <v>220</v>
      </c>
      <c r="AI23" s="105">
        <v>5</v>
      </c>
      <c r="AK23" s="111" t="s">
        <v>185</v>
      </c>
      <c r="AL23" s="100">
        <v>17</v>
      </c>
      <c r="AM23" s="104">
        <v>22</v>
      </c>
      <c r="AN23" s="104">
        <v>30</v>
      </c>
      <c r="AO23" s="104">
        <v>28</v>
      </c>
      <c r="AP23" s="104">
        <v>28</v>
      </c>
      <c r="AQ23" s="112">
        <v>25</v>
      </c>
      <c r="AR23" s="113">
        <f t="shared" si="0"/>
        <v>25</v>
      </c>
      <c r="AS23" s="91"/>
      <c r="AT23" s="104">
        <f>(MATCH("reggie wayne*",SI,0))</f>
        <v>25</v>
      </c>
      <c r="AU23" s="73">
        <v>30</v>
      </c>
      <c r="AV23" s="73">
        <v>28</v>
      </c>
      <c r="AW23" s="73">
        <v>28</v>
      </c>
      <c r="AX23" s="73">
        <v>25</v>
      </c>
      <c r="AY23" s="114">
        <v>18.666666666666668</v>
      </c>
      <c r="AZ23" s="115" t="s">
        <v>252</v>
      </c>
      <c r="BA23" s="101" t="s">
        <v>94</v>
      </c>
      <c r="BB23" s="101" t="s">
        <v>307</v>
      </c>
      <c r="BC23" s="102">
        <v>9</v>
      </c>
      <c r="BD23" s="57"/>
      <c r="BE23" s="114">
        <v>44.166666666666664</v>
      </c>
      <c r="BF23" s="101" t="s">
        <v>308</v>
      </c>
      <c r="BG23" s="101" t="s">
        <v>97</v>
      </c>
      <c r="BH23" s="101" t="s">
        <v>130</v>
      </c>
      <c r="BI23" s="102">
        <v>5</v>
      </c>
      <c r="BJ23" s="91"/>
      <c r="BK23" s="100">
        <v>228</v>
      </c>
      <c r="BL23" s="101" t="s">
        <v>309</v>
      </c>
      <c r="BM23" s="91"/>
      <c r="BN23" s="100">
        <v>119</v>
      </c>
      <c r="BO23" s="101" t="s">
        <v>310</v>
      </c>
      <c r="BQ23" s="100">
        <v>76</v>
      </c>
      <c r="BR23" s="101" t="s">
        <v>311</v>
      </c>
      <c r="BT23" s="118">
        <v>83</v>
      </c>
      <c r="BU23" s="101" t="s">
        <v>260</v>
      </c>
      <c r="BW23" s="118">
        <v>52</v>
      </c>
      <c r="BX23" s="101" t="s">
        <v>312</v>
      </c>
      <c r="BY23" s="114">
        <v>114.33333333333333</v>
      </c>
      <c r="BZ23" s="101" t="s">
        <v>313</v>
      </c>
      <c r="CA23" s="101" t="s">
        <v>196</v>
      </c>
      <c r="CB23" s="101" t="s">
        <v>213</v>
      </c>
      <c r="CC23" s="102">
        <v>10</v>
      </c>
      <c r="CE23" s="114">
        <v>172.5</v>
      </c>
      <c r="CF23" s="101" t="s">
        <v>314</v>
      </c>
      <c r="CG23" s="101" t="s">
        <v>94</v>
      </c>
      <c r="CH23" s="101" t="s">
        <v>241</v>
      </c>
      <c r="CI23" s="102">
        <v>8</v>
      </c>
      <c r="CK23" s="114">
        <v>167</v>
      </c>
      <c r="CL23" s="101" t="s">
        <v>302</v>
      </c>
      <c r="CM23" s="101" t="s">
        <v>196</v>
      </c>
      <c r="CN23" s="101" t="s">
        <v>171</v>
      </c>
      <c r="CO23" s="102">
        <v>4</v>
      </c>
      <c r="CV23" s="73"/>
      <c r="CW23" s="73"/>
      <c r="CX23" s="117"/>
      <c r="CZ23" s="117"/>
      <c r="DA23" s="117"/>
      <c r="DB23" s="72"/>
    </row>
    <row r="24" spans="3:106" ht="15">
      <c r="C24" s="100">
        <v>18</v>
      </c>
      <c r="D24" s="101" t="s">
        <v>210</v>
      </c>
      <c r="E24" s="101" t="s">
        <v>94</v>
      </c>
      <c r="F24" s="101" t="s">
        <v>211</v>
      </c>
      <c r="G24" s="102">
        <v>4</v>
      </c>
      <c r="I24" s="103">
        <v>18</v>
      </c>
      <c r="J24" s="104" t="s">
        <v>163</v>
      </c>
      <c r="K24" s="104" t="s">
        <v>97</v>
      </c>
      <c r="L24" s="104" t="s">
        <v>315</v>
      </c>
      <c r="M24" s="105">
        <v>8</v>
      </c>
      <c r="N24" s="80"/>
      <c r="O24" s="106">
        <v>18</v>
      </c>
      <c r="P24" s="2" t="s">
        <v>316</v>
      </c>
      <c r="Q24" s="107" t="s">
        <v>202</v>
      </c>
      <c r="R24" s="108" t="s">
        <v>229</v>
      </c>
      <c r="T24" s="103">
        <v>18</v>
      </c>
      <c r="U24" s="109" t="s">
        <v>237</v>
      </c>
      <c r="V24" s="104" t="s">
        <v>296</v>
      </c>
      <c r="W24" s="105" t="s">
        <v>230</v>
      </c>
      <c r="Y24" s="103">
        <v>18</v>
      </c>
      <c r="Z24" s="104" t="s">
        <v>317</v>
      </c>
      <c r="AA24" s="104" t="s">
        <v>87</v>
      </c>
      <c r="AB24" s="104" t="s">
        <v>318</v>
      </c>
      <c r="AC24" s="105">
        <v>8</v>
      </c>
      <c r="AD24" s="33"/>
      <c r="AE24" s="103">
        <v>18</v>
      </c>
      <c r="AF24" s="2" t="s">
        <v>199</v>
      </c>
      <c r="AG24" s="104" t="s">
        <v>87</v>
      </c>
      <c r="AH24" s="104" t="s">
        <v>319</v>
      </c>
      <c r="AI24" s="105">
        <v>4</v>
      </c>
      <c r="AK24" s="111" t="s">
        <v>210</v>
      </c>
      <c r="AL24" s="100">
        <v>18</v>
      </c>
      <c r="AM24" s="104">
        <v>28</v>
      </c>
      <c r="AN24" s="104">
        <v>25</v>
      </c>
      <c r="AO24" s="104">
        <v>22</v>
      </c>
      <c r="AP24" s="104">
        <v>12</v>
      </c>
      <c r="AQ24" s="112">
        <v>20</v>
      </c>
      <c r="AR24" s="113">
        <f t="shared" si="0"/>
        <v>20.833333333333332</v>
      </c>
      <c r="AS24" s="91"/>
      <c r="AT24" s="104">
        <f>(MATCH("clinton port*",SI,0))</f>
        <v>20</v>
      </c>
      <c r="AU24" s="73">
        <v>25</v>
      </c>
      <c r="AV24" s="73">
        <v>22</v>
      </c>
      <c r="AW24" s="73">
        <v>12</v>
      </c>
      <c r="AX24" s="73">
        <v>20</v>
      </c>
      <c r="AY24" s="114">
        <v>19.5</v>
      </c>
      <c r="AZ24" s="115" t="s">
        <v>129</v>
      </c>
      <c r="BA24" s="101" t="s">
        <v>97</v>
      </c>
      <c r="BB24" s="101" t="s">
        <v>130</v>
      </c>
      <c r="BC24" s="102">
        <v>5</v>
      </c>
      <c r="BD24" s="57"/>
      <c r="BE24" s="114">
        <v>48.166666666666664</v>
      </c>
      <c r="BF24" s="101" t="s">
        <v>320</v>
      </c>
      <c r="BG24" s="101" t="s">
        <v>97</v>
      </c>
      <c r="BH24" s="101" t="s">
        <v>152</v>
      </c>
      <c r="BI24" s="102">
        <v>9</v>
      </c>
      <c r="BJ24" s="91"/>
      <c r="BK24" s="100">
        <v>236</v>
      </c>
      <c r="BL24" s="101" t="s">
        <v>321</v>
      </c>
      <c r="BM24" s="91"/>
      <c r="BN24" s="100">
        <v>61</v>
      </c>
      <c r="BO24" s="101" t="s">
        <v>292</v>
      </c>
      <c r="BQ24" s="100">
        <v>114</v>
      </c>
      <c r="BR24" s="101" t="s">
        <v>322</v>
      </c>
      <c r="BT24" s="118">
        <v>28</v>
      </c>
      <c r="BU24" s="101" t="s">
        <v>273</v>
      </c>
      <c r="BW24" s="118">
        <v>53</v>
      </c>
      <c r="BX24" s="101" t="s">
        <v>323</v>
      </c>
      <c r="BY24" s="114">
        <v>93.16666666666667</v>
      </c>
      <c r="BZ24" s="101" t="s">
        <v>324</v>
      </c>
      <c r="CA24" s="101" t="s">
        <v>97</v>
      </c>
      <c r="CB24" s="101" t="s">
        <v>134</v>
      </c>
      <c r="CC24" s="102">
        <v>10</v>
      </c>
      <c r="CE24" s="114">
        <v>178.33333333333334</v>
      </c>
      <c r="CF24" s="101" t="s">
        <v>325</v>
      </c>
      <c r="CG24" s="101" t="s">
        <v>101</v>
      </c>
      <c r="CH24" s="101" t="s">
        <v>241</v>
      </c>
      <c r="CI24" s="102">
        <v>8</v>
      </c>
      <c r="CK24" s="114">
        <v>41.666666666666664</v>
      </c>
      <c r="CL24" s="101" t="s">
        <v>257</v>
      </c>
      <c r="CM24" s="101" t="s">
        <v>97</v>
      </c>
      <c r="CN24" s="101" t="s">
        <v>137</v>
      </c>
      <c r="CO24" s="102">
        <v>4</v>
      </c>
      <c r="CV24" s="73"/>
      <c r="CW24" s="73"/>
      <c r="CX24" s="117"/>
      <c r="CZ24" s="117"/>
      <c r="DA24" s="117"/>
      <c r="DB24" s="72"/>
    </row>
    <row r="25" spans="3:105" ht="15">
      <c r="C25" s="100">
        <v>19</v>
      </c>
      <c r="D25" s="101" t="s">
        <v>242</v>
      </c>
      <c r="E25" s="101" t="s">
        <v>94</v>
      </c>
      <c r="F25" s="101" t="s">
        <v>222</v>
      </c>
      <c r="G25" s="102">
        <v>6</v>
      </c>
      <c r="I25" s="103">
        <v>19</v>
      </c>
      <c r="J25" s="104" t="s">
        <v>96</v>
      </c>
      <c r="K25" s="104" t="s">
        <v>97</v>
      </c>
      <c r="L25" s="104" t="s">
        <v>214</v>
      </c>
      <c r="M25" s="105">
        <v>6</v>
      </c>
      <c r="N25" s="80"/>
      <c r="O25" s="106">
        <v>19</v>
      </c>
      <c r="P25" s="2" t="s">
        <v>199</v>
      </c>
      <c r="Q25" s="107" t="s">
        <v>87</v>
      </c>
      <c r="R25" s="108" t="s">
        <v>326</v>
      </c>
      <c r="T25" s="103">
        <v>19</v>
      </c>
      <c r="U25" s="109" t="s">
        <v>327</v>
      </c>
      <c r="V25" s="104" t="s">
        <v>296</v>
      </c>
      <c r="W25" s="105" t="s">
        <v>111</v>
      </c>
      <c r="Y25" s="103">
        <v>19</v>
      </c>
      <c r="Z25" s="104" t="s">
        <v>244</v>
      </c>
      <c r="AA25" s="104" t="s">
        <v>87</v>
      </c>
      <c r="AB25" s="104" t="s">
        <v>269</v>
      </c>
      <c r="AC25" s="105">
        <v>6</v>
      </c>
      <c r="AD25" s="33"/>
      <c r="AE25" s="103">
        <v>19</v>
      </c>
      <c r="AF25" s="2" t="s">
        <v>102</v>
      </c>
      <c r="AG25" s="104" t="s">
        <v>87</v>
      </c>
      <c r="AH25" s="104" t="s">
        <v>318</v>
      </c>
      <c r="AI25" s="105">
        <v>8</v>
      </c>
      <c r="AK25" s="111" t="s">
        <v>242</v>
      </c>
      <c r="AL25" s="100">
        <v>19</v>
      </c>
      <c r="AM25" s="104">
        <v>11</v>
      </c>
      <c r="AN25" s="104">
        <v>17</v>
      </c>
      <c r="AO25" s="104">
        <v>11</v>
      </c>
      <c r="AP25" s="104">
        <v>19</v>
      </c>
      <c r="AQ25" s="112">
        <v>13</v>
      </c>
      <c r="AR25" s="113">
        <f t="shared" si="0"/>
        <v>15</v>
      </c>
      <c r="AS25" s="91"/>
      <c r="AT25" s="104">
        <f>(MATCH("travis henr*",SI,0))</f>
        <v>13</v>
      </c>
      <c r="AU25" s="73">
        <v>17</v>
      </c>
      <c r="AV25" s="73">
        <v>11</v>
      </c>
      <c r="AW25" s="73">
        <v>19</v>
      </c>
      <c r="AX25" s="73">
        <v>13</v>
      </c>
      <c r="AY25" s="114">
        <v>19.666666666666668</v>
      </c>
      <c r="AZ25" s="115" t="s">
        <v>199</v>
      </c>
      <c r="BA25" s="101" t="s">
        <v>94</v>
      </c>
      <c r="BB25" s="101" t="s">
        <v>104</v>
      </c>
      <c r="BC25" s="102">
        <v>4</v>
      </c>
      <c r="BD25" s="57"/>
      <c r="BE25" s="114">
        <v>51.833333333333336</v>
      </c>
      <c r="BF25" s="101" t="s">
        <v>328</v>
      </c>
      <c r="BG25" s="101" t="s">
        <v>97</v>
      </c>
      <c r="BH25" s="101" t="s">
        <v>184</v>
      </c>
      <c r="BI25" s="102">
        <v>6</v>
      </c>
      <c r="BJ25" s="91"/>
      <c r="BK25" s="100">
        <v>229</v>
      </c>
      <c r="BL25" s="101" t="s">
        <v>280</v>
      </c>
      <c r="BM25" s="91"/>
      <c r="BN25" s="100">
        <v>133</v>
      </c>
      <c r="BO25" s="101" t="s">
        <v>302</v>
      </c>
      <c r="BQ25" s="100">
        <v>120</v>
      </c>
      <c r="BR25" s="101" t="s">
        <v>329</v>
      </c>
      <c r="BT25" s="118">
        <v>92</v>
      </c>
      <c r="BU25" s="101" t="s">
        <v>330</v>
      </c>
      <c r="BW25" s="118">
        <v>35</v>
      </c>
      <c r="BX25" s="101" t="s">
        <v>331</v>
      </c>
      <c r="BY25" s="114">
        <v>92.16666666666667</v>
      </c>
      <c r="BZ25" s="101" t="s">
        <v>332</v>
      </c>
      <c r="CA25" s="101" t="s">
        <v>94</v>
      </c>
      <c r="CB25" s="101" t="s">
        <v>234</v>
      </c>
      <c r="CC25" s="102">
        <v>7</v>
      </c>
      <c r="CE25" s="114">
        <v>36.5</v>
      </c>
      <c r="CF25" s="101" t="s">
        <v>333</v>
      </c>
      <c r="CG25" s="101" t="s">
        <v>94</v>
      </c>
      <c r="CH25" s="101" t="s">
        <v>262</v>
      </c>
      <c r="CI25" s="102">
        <v>6</v>
      </c>
      <c r="CK25" s="114">
        <v>58.833333333333336</v>
      </c>
      <c r="CL25" s="101" t="s">
        <v>334</v>
      </c>
      <c r="CM25" s="101" t="s">
        <v>97</v>
      </c>
      <c r="CN25" s="101" t="s">
        <v>211</v>
      </c>
      <c r="CO25" s="102">
        <v>4</v>
      </c>
      <c r="CV25" s="73"/>
      <c r="CW25" s="73"/>
      <c r="CX25" s="117"/>
      <c r="CZ25" s="117"/>
      <c r="DA25" s="117"/>
    </row>
    <row r="26" spans="3:105" ht="15">
      <c r="C26" s="100">
        <v>20</v>
      </c>
      <c r="D26" s="101" t="s">
        <v>335</v>
      </c>
      <c r="E26" s="101" t="s">
        <v>94</v>
      </c>
      <c r="F26" s="101" t="s">
        <v>134</v>
      </c>
      <c r="G26" s="102">
        <v>9</v>
      </c>
      <c r="I26" s="103">
        <v>20</v>
      </c>
      <c r="J26" s="104" t="s">
        <v>147</v>
      </c>
      <c r="K26" s="104" t="s">
        <v>97</v>
      </c>
      <c r="L26" s="104" t="s">
        <v>108</v>
      </c>
      <c r="M26" s="105">
        <v>9</v>
      </c>
      <c r="N26" s="80"/>
      <c r="O26" s="106">
        <v>20</v>
      </c>
      <c r="P26" s="2" t="s">
        <v>228</v>
      </c>
      <c r="Q26" s="107" t="s">
        <v>87</v>
      </c>
      <c r="R26" s="108" t="s">
        <v>232</v>
      </c>
      <c r="T26" s="103">
        <v>20</v>
      </c>
      <c r="U26" s="109" t="s">
        <v>336</v>
      </c>
      <c r="V26" s="104" t="s">
        <v>90</v>
      </c>
      <c r="W26" s="105" t="s">
        <v>337</v>
      </c>
      <c r="Y26" s="103">
        <v>20</v>
      </c>
      <c r="Z26" s="104" t="s">
        <v>336</v>
      </c>
      <c r="AA26" s="104" t="s">
        <v>87</v>
      </c>
      <c r="AB26" s="104" t="s">
        <v>338</v>
      </c>
      <c r="AC26" s="105">
        <v>4</v>
      </c>
      <c r="AD26" s="33"/>
      <c r="AE26" s="103">
        <v>20</v>
      </c>
      <c r="AF26" s="2" t="s">
        <v>210</v>
      </c>
      <c r="AG26" s="104" t="s">
        <v>87</v>
      </c>
      <c r="AH26" s="104" t="s">
        <v>256</v>
      </c>
      <c r="AI26" s="105">
        <v>4</v>
      </c>
      <c r="AK26" s="111" t="s">
        <v>335</v>
      </c>
      <c r="AL26" s="100">
        <v>20</v>
      </c>
      <c r="AM26" s="104">
        <v>37</v>
      </c>
      <c r="AN26" s="104">
        <v>22</v>
      </c>
      <c r="AO26" s="104">
        <v>23</v>
      </c>
      <c r="AP26" s="104">
        <v>21</v>
      </c>
      <c r="AQ26" s="112">
        <v>23</v>
      </c>
      <c r="AR26" s="113">
        <f t="shared" si="0"/>
        <v>24.333333333333332</v>
      </c>
      <c r="AS26" s="91"/>
      <c r="AT26" s="104">
        <f>(MATCH("cedric*",SI,0))</f>
        <v>23</v>
      </c>
      <c r="AU26" s="73">
        <v>22</v>
      </c>
      <c r="AV26" s="73">
        <v>23</v>
      </c>
      <c r="AW26" s="73">
        <v>21</v>
      </c>
      <c r="AX26" s="73">
        <v>23</v>
      </c>
      <c r="AY26" s="114">
        <v>20.833333333333332</v>
      </c>
      <c r="AZ26" s="115" t="s">
        <v>210</v>
      </c>
      <c r="BA26" s="101" t="s">
        <v>94</v>
      </c>
      <c r="BB26" s="101" t="s">
        <v>211</v>
      </c>
      <c r="BC26" s="102">
        <v>4</v>
      </c>
      <c r="BD26" s="57"/>
      <c r="BE26" s="114">
        <v>55.166666666666664</v>
      </c>
      <c r="BF26" s="101" t="s">
        <v>339</v>
      </c>
      <c r="BG26" s="101" t="s">
        <v>97</v>
      </c>
      <c r="BH26" s="101" t="s">
        <v>340</v>
      </c>
      <c r="BI26" s="102">
        <v>10</v>
      </c>
      <c r="BJ26" s="91"/>
      <c r="BK26" s="100">
        <v>235</v>
      </c>
      <c r="BL26" s="101" t="s">
        <v>341</v>
      </c>
      <c r="BM26" s="91"/>
      <c r="BN26" s="100">
        <v>170</v>
      </c>
      <c r="BO26" s="101" t="s">
        <v>342</v>
      </c>
      <c r="BQ26" s="100">
        <v>146</v>
      </c>
      <c r="BR26" s="101" t="s">
        <v>343</v>
      </c>
      <c r="BT26" s="118">
        <v>100</v>
      </c>
      <c r="BU26" s="101" t="s">
        <v>344</v>
      </c>
      <c r="BW26" s="118">
        <v>16</v>
      </c>
      <c r="BX26" s="101" t="s">
        <v>345</v>
      </c>
      <c r="BY26" s="114">
        <v>33.5</v>
      </c>
      <c r="BZ26" s="101" t="s">
        <v>346</v>
      </c>
      <c r="CA26" s="101" t="s">
        <v>94</v>
      </c>
      <c r="CB26" s="101" t="s">
        <v>152</v>
      </c>
      <c r="CC26" s="102">
        <v>9</v>
      </c>
      <c r="CE26" s="114">
        <v>42.333333333333336</v>
      </c>
      <c r="CF26" s="101" t="s">
        <v>270</v>
      </c>
      <c r="CG26" s="101" t="s">
        <v>97</v>
      </c>
      <c r="CH26" s="101" t="s">
        <v>262</v>
      </c>
      <c r="CI26" s="102">
        <v>6</v>
      </c>
      <c r="CK26" s="114">
        <v>116.8</v>
      </c>
      <c r="CL26" s="101" t="s">
        <v>347</v>
      </c>
      <c r="CM26" s="101" t="s">
        <v>97</v>
      </c>
      <c r="CN26" s="101" t="s">
        <v>137</v>
      </c>
      <c r="CO26" s="102">
        <v>4</v>
      </c>
      <c r="CV26" s="73"/>
      <c r="CW26" s="73"/>
      <c r="CX26" s="117"/>
      <c r="CZ26" s="117"/>
      <c r="DA26" s="117"/>
    </row>
    <row r="27" spans="3:106" ht="15">
      <c r="C27" s="100">
        <v>21</v>
      </c>
      <c r="D27" s="101" t="s">
        <v>188</v>
      </c>
      <c r="E27" s="101" t="s">
        <v>94</v>
      </c>
      <c r="F27" s="101" t="s">
        <v>137</v>
      </c>
      <c r="G27" s="102">
        <v>4</v>
      </c>
      <c r="I27" s="103">
        <v>21</v>
      </c>
      <c r="J27" s="104" t="s">
        <v>348</v>
      </c>
      <c r="K27" s="104" t="s">
        <v>94</v>
      </c>
      <c r="L27" s="104" t="s">
        <v>349</v>
      </c>
      <c r="M27" s="105">
        <v>10</v>
      </c>
      <c r="N27" s="80"/>
      <c r="O27" s="106">
        <v>21</v>
      </c>
      <c r="P27" s="2" t="s">
        <v>129</v>
      </c>
      <c r="Q27" s="107" t="s">
        <v>285</v>
      </c>
      <c r="R27" s="108" t="s">
        <v>229</v>
      </c>
      <c r="T27" s="103">
        <v>21</v>
      </c>
      <c r="U27" s="109" t="s">
        <v>317</v>
      </c>
      <c r="V27" s="104" t="s">
        <v>90</v>
      </c>
      <c r="W27" s="105" t="s">
        <v>350</v>
      </c>
      <c r="Y27" s="103">
        <v>21</v>
      </c>
      <c r="Z27" s="104" t="s">
        <v>282</v>
      </c>
      <c r="AA27" s="104" t="s">
        <v>87</v>
      </c>
      <c r="AB27" s="104" t="s">
        <v>351</v>
      </c>
      <c r="AC27" s="105">
        <v>9</v>
      </c>
      <c r="AD27" s="33"/>
      <c r="AE27" s="103">
        <v>21</v>
      </c>
      <c r="AF27" s="2" t="s">
        <v>96</v>
      </c>
      <c r="AG27" s="104" t="s">
        <v>285</v>
      </c>
      <c r="AH27" s="104" t="s">
        <v>162</v>
      </c>
      <c r="AI27" s="105">
        <v>6</v>
      </c>
      <c r="AK27" s="111" t="s">
        <v>188</v>
      </c>
      <c r="AL27" s="100">
        <v>21</v>
      </c>
      <c r="AM27" s="104">
        <v>12</v>
      </c>
      <c r="AN27" s="104">
        <v>14</v>
      </c>
      <c r="AO27" s="104">
        <v>12</v>
      </c>
      <c r="AP27" s="104">
        <v>13</v>
      </c>
      <c r="AQ27" s="112">
        <v>10</v>
      </c>
      <c r="AR27" s="113">
        <f t="shared" si="0"/>
        <v>13.666666666666666</v>
      </c>
      <c r="AS27" s="91"/>
      <c r="AT27" s="104">
        <f>(MATCH("reggie bush*",SI,0))</f>
        <v>10</v>
      </c>
      <c r="AU27" s="73">
        <v>14</v>
      </c>
      <c r="AV27" s="73">
        <v>12</v>
      </c>
      <c r="AW27" s="73">
        <v>13</v>
      </c>
      <c r="AX27" s="73">
        <v>10</v>
      </c>
      <c r="AY27" s="114">
        <v>21.166666666666668</v>
      </c>
      <c r="AZ27" s="115" t="s">
        <v>147</v>
      </c>
      <c r="BA27" s="101" t="s">
        <v>97</v>
      </c>
      <c r="BB27" s="101" t="s">
        <v>107</v>
      </c>
      <c r="BC27" s="102">
        <v>9</v>
      </c>
      <c r="BD27" s="57"/>
      <c r="BE27" s="114">
        <v>58.833333333333336</v>
      </c>
      <c r="BF27" s="101" t="s">
        <v>334</v>
      </c>
      <c r="BG27" s="101" t="s">
        <v>97</v>
      </c>
      <c r="BH27" s="101" t="s">
        <v>211</v>
      </c>
      <c r="BI27" s="102">
        <v>4</v>
      </c>
      <c r="BJ27" s="91"/>
      <c r="BK27" s="100">
        <v>182</v>
      </c>
      <c r="BL27" s="101" t="s">
        <v>352</v>
      </c>
      <c r="BM27" s="91"/>
      <c r="BN27" s="100">
        <v>151</v>
      </c>
      <c r="BO27" s="101" t="s">
        <v>353</v>
      </c>
      <c r="BQ27" s="100">
        <v>148</v>
      </c>
      <c r="BR27" s="101" t="s">
        <v>354</v>
      </c>
      <c r="BT27" s="118">
        <v>4</v>
      </c>
      <c r="BU27" s="101" t="s">
        <v>255</v>
      </c>
      <c r="BW27" s="118">
        <v>57</v>
      </c>
      <c r="BX27" s="101" t="s">
        <v>355</v>
      </c>
      <c r="BY27" s="114">
        <v>143.25</v>
      </c>
      <c r="BZ27" s="101" t="s">
        <v>356</v>
      </c>
      <c r="CA27" s="101" t="s">
        <v>97</v>
      </c>
      <c r="CB27" s="101" t="s">
        <v>171</v>
      </c>
      <c r="CC27" s="102">
        <v>4</v>
      </c>
      <c r="CE27" s="114">
        <v>129.25</v>
      </c>
      <c r="CF27" s="101" t="s">
        <v>261</v>
      </c>
      <c r="CG27" s="101" t="s">
        <v>94</v>
      </c>
      <c r="CH27" s="101" t="s">
        <v>262</v>
      </c>
      <c r="CI27" s="102">
        <v>6</v>
      </c>
      <c r="CK27" s="114">
        <v>119.8</v>
      </c>
      <c r="CL27" s="101" t="s">
        <v>357</v>
      </c>
      <c r="CM27" s="101" t="s">
        <v>97</v>
      </c>
      <c r="CN27" s="101" t="s">
        <v>104</v>
      </c>
      <c r="CO27" s="102">
        <v>4</v>
      </c>
      <c r="CV27" s="73"/>
      <c r="CW27" s="73"/>
      <c r="CX27" s="117"/>
      <c r="CZ27" s="117"/>
      <c r="DA27" s="117"/>
      <c r="DB27" s="72"/>
    </row>
    <row r="28" spans="3:106" ht="15">
      <c r="C28" s="100">
        <v>22</v>
      </c>
      <c r="D28" s="101" t="s">
        <v>155</v>
      </c>
      <c r="E28" s="101" t="s">
        <v>154</v>
      </c>
      <c r="F28" s="101" t="s">
        <v>137</v>
      </c>
      <c r="G28" s="102">
        <v>4</v>
      </c>
      <c r="I28" s="103">
        <v>22</v>
      </c>
      <c r="J28" s="104" t="s">
        <v>185</v>
      </c>
      <c r="K28" s="104" t="s">
        <v>97</v>
      </c>
      <c r="L28" s="104" t="s">
        <v>214</v>
      </c>
      <c r="M28" s="105">
        <v>6</v>
      </c>
      <c r="N28" s="80"/>
      <c r="O28" s="106">
        <v>22</v>
      </c>
      <c r="P28" s="2" t="s">
        <v>335</v>
      </c>
      <c r="Q28" s="107" t="s">
        <v>87</v>
      </c>
      <c r="R28" s="108" t="s">
        <v>358</v>
      </c>
      <c r="T28" s="103">
        <v>22</v>
      </c>
      <c r="U28" s="109" t="s">
        <v>255</v>
      </c>
      <c r="V28" s="104" t="s">
        <v>90</v>
      </c>
      <c r="W28" s="105" t="s">
        <v>359</v>
      </c>
      <c r="Y28" s="103">
        <v>22</v>
      </c>
      <c r="Z28" s="104" t="s">
        <v>237</v>
      </c>
      <c r="AA28" s="104" t="s">
        <v>285</v>
      </c>
      <c r="AB28" s="104" t="s">
        <v>220</v>
      </c>
      <c r="AC28" s="105">
        <v>5</v>
      </c>
      <c r="AD28" s="33"/>
      <c r="AE28" s="103">
        <v>22</v>
      </c>
      <c r="AF28" s="2" t="s">
        <v>147</v>
      </c>
      <c r="AG28" s="104" t="s">
        <v>285</v>
      </c>
      <c r="AH28" s="104" t="s">
        <v>112</v>
      </c>
      <c r="AI28" s="105">
        <v>9</v>
      </c>
      <c r="AK28" s="111" t="s">
        <v>155</v>
      </c>
      <c r="AL28" s="100">
        <v>22</v>
      </c>
      <c r="AM28" s="104">
        <v>29</v>
      </c>
      <c r="AN28" s="104">
        <v>24</v>
      </c>
      <c r="AO28" s="104">
        <v>32</v>
      </c>
      <c r="AP28" s="104">
        <v>26</v>
      </c>
      <c r="AQ28" s="112">
        <v>34</v>
      </c>
      <c r="AR28" s="113">
        <f t="shared" si="0"/>
        <v>27.833333333333332</v>
      </c>
      <c r="AS28" s="91"/>
      <c r="AT28" s="104">
        <f>(MATCH("drew brees*",SI,0))</f>
        <v>34</v>
      </c>
      <c r="AU28" s="73">
        <v>24</v>
      </c>
      <c r="AV28" s="73">
        <v>32</v>
      </c>
      <c r="AW28" s="73">
        <v>26</v>
      </c>
      <c r="AX28" s="73">
        <v>34</v>
      </c>
      <c r="AY28" s="114">
        <v>21.333333333333332</v>
      </c>
      <c r="AZ28" s="115" t="s">
        <v>102</v>
      </c>
      <c r="BA28" s="101" t="s">
        <v>94</v>
      </c>
      <c r="BB28" s="101" t="s">
        <v>103</v>
      </c>
      <c r="BC28" s="102">
        <v>8</v>
      </c>
      <c r="BD28" s="57"/>
      <c r="BE28" s="114">
        <v>59.166666666666664</v>
      </c>
      <c r="BF28" s="101" t="s">
        <v>360</v>
      </c>
      <c r="BG28" s="101" t="s">
        <v>97</v>
      </c>
      <c r="BH28" s="101" t="s">
        <v>146</v>
      </c>
      <c r="BI28" s="102">
        <v>6</v>
      </c>
      <c r="BJ28" s="91"/>
      <c r="BK28" s="119" t="s">
        <v>195</v>
      </c>
      <c r="BL28" s="121"/>
      <c r="BM28" s="91"/>
      <c r="BN28" s="100">
        <v>120</v>
      </c>
      <c r="BO28" s="101" t="s">
        <v>361</v>
      </c>
      <c r="BQ28" s="100">
        <v>189</v>
      </c>
      <c r="BR28" s="101" t="s">
        <v>362</v>
      </c>
      <c r="BT28" s="118">
        <v>29</v>
      </c>
      <c r="BU28" s="101" t="s">
        <v>291</v>
      </c>
      <c r="BW28" s="118">
        <v>47</v>
      </c>
      <c r="BX28" s="101" t="s">
        <v>363</v>
      </c>
      <c r="BY28" s="114">
        <v>128.5</v>
      </c>
      <c r="BZ28" s="101" t="s">
        <v>364</v>
      </c>
      <c r="CA28" s="101" t="s">
        <v>97</v>
      </c>
      <c r="CB28" s="101" t="s">
        <v>222</v>
      </c>
      <c r="CC28" s="102">
        <v>6</v>
      </c>
      <c r="CE28" s="114">
        <v>187</v>
      </c>
      <c r="CF28" s="101" t="s">
        <v>365</v>
      </c>
      <c r="CG28" s="101" t="s">
        <v>94</v>
      </c>
      <c r="CH28" s="101" t="s">
        <v>262</v>
      </c>
      <c r="CI28" s="102">
        <v>6</v>
      </c>
      <c r="CK28" s="114">
        <v>143.25</v>
      </c>
      <c r="CL28" s="101" t="s">
        <v>356</v>
      </c>
      <c r="CM28" s="101" t="s">
        <v>97</v>
      </c>
      <c r="CN28" s="101" t="s">
        <v>171</v>
      </c>
      <c r="CO28" s="102">
        <v>4</v>
      </c>
      <c r="CV28" s="73"/>
      <c r="CW28" s="73"/>
      <c r="CX28" s="117"/>
      <c r="CZ28" s="117"/>
      <c r="DA28" s="117"/>
      <c r="DB28" s="72"/>
    </row>
    <row r="29" spans="3:106" ht="15.75" thickBot="1">
      <c r="C29" s="100">
        <v>23</v>
      </c>
      <c r="D29" s="101" t="s">
        <v>129</v>
      </c>
      <c r="E29" s="101" t="s">
        <v>97</v>
      </c>
      <c r="F29" s="101" t="s">
        <v>130</v>
      </c>
      <c r="G29" s="102">
        <v>5</v>
      </c>
      <c r="I29" s="103">
        <v>23</v>
      </c>
      <c r="J29" s="104" t="s">
        <v>121</v>
      </c>
      <c r="K29" s="104" t="s">
        <v>97</v>
      </c>
      <c r="L29" s="104" t="s">
        <v>284</v>
      </c>
      <c r="M29" s="105">
        <v>8</v>
      </c>
      <c r="N29" s="80"/>
      <c r="O29" s="106">
        <v>23</v>
      </c>
      <c r="P29" s="2" t="s">
        <v>348</v>
      </c>
      <c r="Q29" s="107" t="s">
        <v>87</v>
      </c>
      <c r="R29" s="108" t="s">
        <v>366</v>
      </c>
      <c r="T29" s="103">
        <v>23</v>
      </c>
      <c r="U29" s="109" t="s">
        <v>282</v>
      </c>
      <c r="V29" s="104" t="s">
        <v>90</v>
      </c>
      <c r="W29" s="105" t="s">
        <v>367</v>
      </c>
      <c r="Y29" s="103">
        <v>23</v>
      </c>
      <c r="Z29" s="104" t="s">
        <v>327</v>
      </c>
      <c r="AA29" s="104" t="s">
        <v>285</v>
      </c>
      <c r="AB29" s="104" t="s">
        <v>112</v>
      </c>
      <c r="AC29" s="105">
        <v>9</v>
      </c>
      <c r="AD29" s="33"/>
      <c r="AE29" s="103">
        <v>23</v>
      </c>
      <c r="AF29" s="2" t="s">
        <v>335</v>
      </c>
      <c r="AG29" s="104" t="s">
        <v>87</v>
      </c>
      <c r="AH29" s="104" t="s">
        <v>351</v>
      </c>
      <c r="AI29" s="105">
        <v>9</v>
      </c>
      <c r="AK29" s="111" t="s">
        <v>129</v>
      </c>
      <c r="AL29" s="100">
        <v>23</v>
      </c>
      <c r="AM29" s="104">
        <v>16</v>
      </c>
      <c r="AN29" s="104">
        <v>21</v>
      </c>
      <c r="AO29" s="104">
        <v>18</v>
      </c>
      <c r="AP29" s="104">
        <v>22</v>
      </c>
      <c r="AQ29" s="112">
        <v>17</v>
      </c>
      <c r="AR29" s="113">
        <f t="shared" si="0"/>
        <v>19.5</v>
      </c>
      <c r="AS29" s="91"/>
      <c r="AT29" s="104">
        <f>(MATCH("chad johnson*",SI,0))</f>
        <v>17</v>
      </c>
      <c r="AU29" s="73">
        <v>21</v>
      </c>
      <c r="AV29" s="73">
        <v>18</v>
      </c>
      <c r="AW29" s="73">
        <v>22</v>
      </c>
      <c r="AX29" s="73">
        <v>17</v>
      </c>
      <c r="AY29" s="114">
        <v>24</v>
      </c>
      <c r="AZ29" s="115" t="s">
        <v>163</v>
      </c>
      <c r="BA29" s="101" t="s">
        <v>97</v>
      </c>
      <c r="BB29" s="101" t="s">
        <v>164</v>
      </c>
      <c r="BC29" s="102">
        <v>8</v>
      </c>
      <c r="BD29" s="57"/>
      <c r="BE29" s="114">
        <v>62.666666666666664</v>
      </c>
      <c r="BF29" s="101" t="s">
        <v>368</v>
      </c>
      <c r="BG29" s="101" t="s">
        <v>97</v>
      </c>
      <c r="BH29" s="101" t="s">
        <v>173</v>
      </c>
      <c r="BI29" s="102">
        <v>5</v>
      </c>
      <c r="BJ29" s="91"/>
      <c r="BK29" s="100">
        <v>94</v>
      </c>
      <c r="BL29" s="101" t="s">
        <v>292</v>
      </c>
      <c r="BM29" s="91"/>
      <c r="BN29" s="100">
        <v>139</v>
      </c>
      <c r="BO29" s="101" t="s">
        <v>369</v>
      </c>
      <c r="BQ29" s="100">
        <v>97</v>
      </c>
      <c r="BR29" s="101" t="s">
        <v>370</v>
      </c>
      <c r="BT29" s="118">
        <v>61</v>
      </c>
      <c r="BU29" s="101" t="s">
        <v>371</v>
      </c>
      <c r="BW29" s="118">
        <v>45</v>
      </c>
      <c r="BX29" s="101" t="s">
        <v>372</v>
      </c>
      <c r="BY29" s="114">
        <v>69.66666666666667</v>
      </c>
      <c r="BZ29" s="101" t="s">
        <v>373</v>
      </c>
      <c r="CA29" s="101" t="s">
        <v>97</v>
      </c>
      <c r="CB29" s="101" t="s">
        <v>374</v>
      </c>
      <c r="CC29" s="102">
        <v>7</v>
      </c>
      <c r="CE29" s="114">
        <v>17.166666666666668</v>
      </c>
      <c r="CF29" s="101" t="s">
        <v>113</v>
      </c>
      <c r="CG29" s="101" t="s">
        <v>97</v>
      </c>
      <c r="CH29" s="101" t="s">
        <v>114</v>
      </c>
      <c r="CI29" s="102">
        <v>7</v>
      </c>
      <c r="CK29" s="124">
        <v>150.4</v>
      </c>
      <c r="CL29" s="125" t="s">
        <v>375</v>
      </c>
      <c r="CM29" s="125" t="s">
        <v>97</v>
      </c>
      <c r="CN29" s="125" t="s">
        <v>104</v>
      </c>
      <c r="CO29" s="126">
        <v>4</v>
      </c>
      <c r="CV29" s="73"/>
      <c r="CW29" s="73"/>
      <c r="CX29" s="117"/>
      <c r="CZ29" s="117"/>
      <c r="DA29" s="117"/>
      <c r="DB29" s="72"/>
    </row>
    <row r="30" spans="3:105" ht="15">
      <c r="C30" s="100">
        <v>24</v>
      </c>
      <c r="D30" s="101" t="s">
        <v>203</v>
      </c>
      <c r="E30" s="101" t="s">
        <v>97</v>
      </c>
      <c r="F30" s="101" t="s">
        <v>204</v>
      </c>
      <c r="G30" s="102">
        <v>6</v>
      </c>
      <c r="I30" s="103">
        <v>24</v>
      </c>
      <c r="J30" s="104" t="s">
        <v>212</v>
      </c>
      <c r="K30" s="104" t="s">
        <v>94</v>
      </c>
      <c r="L30" s="104" t="s">
        <v>376</v>
      </c>
      <c r="M30" s="105">
        <v>10</v>
      </c>
      <c r="N30" s="80"/>
      <c r="O30" s="106">
        <v>24</v>
      </c>
      <c r="P30" s="2" t="s">
        <v>377</v>
      </c>
      <c r="Q30" s="107" t="s">
        <v>202</v>
      </c>
      <c r="R30" s="108" t="s">
        <v>232</v>
      </c>
      <c r="T30" s="103">
        <v>24</v>
      </c>
      <c r="U30" s="109" t="s">
        <v>378</v>
      </c>
      <c r="V30" s="104" t="s">
        <v>296</v>
      </c>
      <c r="W30" s="105" t="s">
        <v>379</v>
      </c>
      <c r="Y30" s="103">
        <v>24</v>
      </c>
      <c r="Z30" s="104" t="s">
        <v>378</v>
      </c>
      <c r="AA30" s="104" t="s">
        <v>285</v>
      </c>
      <c r="AB30" s="104" t="s">
        <v>380</v>
      </c>
      <c r="AC30" s="105">
        <v>8</v>
      </c>
      <c r="AD30" s="33"/>
      <c r="AE30" s="103">
        <v>24</v>
      </c>
      <c r="AF30" s="2" t="s">
        <v>163</v>
      </c>
      <c r="AG30" s="104" t="s">
        <v>285</v>
      </c>
      <c r="AH30" s="104" t="s">
        <v>380</v>
      </c>
      <c r="AI30" s="105">
        <v>8</v>
      </c>
      <c r="AK30" s="111" t="s">
        <v>203</v>
      </c>
      <c r="AL30" s="100">
        <v>24</v>
      </c>
      <c r="AM30" s="104">
        <v>31</v>
      </c>
      <c r="AN30" s="104">
        <v>47</v>
      </c>
      <c r="AO30" s="104">
        <v>29</v>
      </c>
      <c r="AP30" s="104">
        <v>32</v>
      </c>
      <c r="AQ30" s="112">
        <v>29</v>
      </c>
      <c r="AR30" s="113">
        <f t="shared" si="0"/>
        <v>32</v>
      </c>
      <c r="AS30" s="91"/>
      <c r="AT30" s="104">
        <f>(MATCH("Roy Will*",SI,0))</f>
        <v>29</v>
      </c>
      <c r="AU30" s="73">
        <v>47</v>
      </c>
      <c r="AV30" s="73">
        <v>29</v>
      </c>
      <c r="AW30" s="73">
        <v>32</v>
      </c>
      <c r="AX30" s="73">
        <v>29</v>
      </c>
      <c r="AY30" s="114">
        <v>24.333333333333332</v>
      </c>
      <c r="AZ30" s="115" t="s">
        <v>335</v>
      </c>
      <c r="BA30" s="101" t="s">
        <v>94</v>
      </c>
      <c r="BB30" s="101" t="s">
        <v>134</v>
      </c>
      <c r="BC30" s="102">
        <v>9</v>
      </c>
      <c r="BD30" s="57"/>
      <c r="BE30" s="114">
        <v>64</v>
      </c>
      <c r="BF30" s="101" t="s">
        <v>381</v>
      </c>
      <c r="BG30" s="101" t="s">
        <v>97</v>
      </c>
      <c r="BH30" s="101" t="s">
        <v>139</v>
      </c>
      <c r="BI30" s="102">
        <v>8</v>
      </c>
      <c r="BJ30" s="91"/>
      <c r="BK30" s="100">
        <v>117</v>
      </c>
      <c r="BL30" s="101" t="s">
        <v>302</v>
      </c>
      <c r="BM30" s="91"/>
      <c r="BN30" s="100">
        <v>193</v>
      </c>
      <c r="BO30" s="101" t="s">
        <v>382</v>
      </c>
      <c r="BQ30" s="100">
        <v>188</v>
      </c>
      <c r="BR30" s="101" t="s">
        <v>383</v>
      </c>
      <c r="BT30" s="119" t="s">
        <v>301</v>
      </c>
      <c r="BU30" s="121"/>
      <c r="BW30" s="119" t="s">
        <v>384</v>
      </c>
      <c r="BX30" s="120"/>
      <c r="BY30" s="114">
        <v>118.6</v>
      </c>
      <c r="BZ30" s="101" t="s">
        <v>385</v>
      </c>
      <c r="CA30" s="101" t="s">
        <v>154</v>
      </c>
      <c r="CB30" s="101" t="s">
        <v>234</v>
      </c>
      <c r="CC30" s="102">
        <v>7</v>
      </c>
      <c r="CE30" s="114">
        <v>62.333333333333336</v>
      </c>
      <c r="CF30" s="101" t="s">
        <v>386</v>
      </c>
      <c r="CG30" s="101" t="s">
        <v>94</v>
      </c>
      <c r="CH30" s="101" t="s">
        <v>114</v>
      </c>
      <c r="CI30" s="102">
        <v>7</v>
      </c>
      <c r="CK30" s="127">
        <v>91.83333333333333</v>
      </c>
      <c r="CL30" s="75" t="s">
        <v>173</v>
      </c>
      <c r="CM30" s="75" t="s">
        <v>105</v>
      </c>
      <c r="CN30" s="75" t="s">
        <v>173</v>
      </c>
      <c r="CO30" s="76">
        <v>5</v>
      </c>
      <c r="CV30" s="73"/>
      <c r="CW30" s="73"/>
      <c r="CX30" s="117"/>
      <c r="CZ30" s="117"/>
      <c r="DA30" s="117"/>
    </row>
    <row r="31" spans="3:105" ht="15">
      <c r="C31" s="100">
        <v>25</v>
      </c>
      <c r="D31" s="101" t="s">
        <v>121</v>
      </c>
      <c r="E31" s="101" t="s">
        <v>97</v>
      </c>
      <c r="F31" s="101" t="s">
        <v>103</v>
      </c>
      <c r="G31" s="102">
        <v>8</v>
      </c>
      <c r="I31" s="103">
        <v>25</v>
      </c>
      <c r="J31" s="104" t="s">
        <v>252</v>
      </c>
      <c r="K31" s="104" t="s">
        <v>94</v>
      </c>
      <c r="L31" s="104" t="s">
        <v>387</v>
      </c>
      <c r="M31" s="105">
        <v>9</v>
      </c>
      <c r="N31" s="80"/>
      <c r="O31" s="106">
        <v>25</v>
      </c>
      <c r="P31" s="2" t="s">
        <v>210</v>
      </c>
      <c r="Q31" s="107" t="s">
        <v>87</v>
      </c>
      <c r="R31" s="108" t="s">
        <v>388</v>
      </c>
      <c r="T31" s="103">
        <v>25</v>
      </c>
      <c r="U31" s="109" t="s">
        <v>389</v>
      </c>
      <c r="V31" s="104" t="s">
        <v>90</v>
      </c>
      <c r="W31" s="105" t="s">
        <v>390</v>
      </c>
      <c r="Y31" s="103">
        <v>25</v>
      </c>
      <c r="Z31" s="104" t="s">
        <v>150</v>
      </c>
      <c r="AA31" s="104" t="s">
        <v>391</v>
      </c>
      <c r="AB31" s="104" t="s">
        <v>88</v>
      </c>
      <c r="AC31" s="105">
        <v>7</v>
      </c>
      <c r="AD31" s="33"/>
      <c r="AE31" s="103">
        <v>25</v>
      </c>
      <c r="AF31" s="2" t="s">
        <v>185</v>
      </c>
      <c r="AG31" s="104" t="s">
        <v>285</v>
      </c>
      <c r="AH31" s="104" t="s">
        <v>162</v>
      </c>
      <c r="AI31" s="105">
        <v>6</v>
      </c>
      <c r="AK31" s="111" t="s">
        <v>121</v>
      </c>
      <c r="AL31" s="100">
        <v>25</v>
      </c>
      <c r="AM31" s="104">
        <v>23</v>
      </c>
      <c r="AN31" s="104">
        <v>41</v>
      </c>
      <c r="AO31" s="104">
        <v>37</v>
      </c>
      <c r="AP31" s="104">
        <v>31</v>
      </c>
      <c r="AQ31" s="112">
        <v>27</v>
      </c>
      <c r="AR31" s="113">
        <f t="shared" si="0"/>
        <v>30.666666666666668</v>
      </c>
      <c r="AS31" s="91"/>
      <c r="AT31" s="104">
        <f>(MATCH("Larry Fitz*",SI,0))</f>
        <v>27</v>
      </c>
      <c r="AU31" s="73">
        <v>41</v>
      </c>
      <c r="AV31" s="73">
        <v>37</v>
      </c>
      <c r="AW31" s="73">
        <v>31</v>
      </c>
      <c r="AX31" s="73">
        <v>27</v>
      </c>
      <c r="AY31" s="114">
        <v>25</v>
      </c>
      <c r="AZ31" s="115" t="s">
        <v>185</v>
      </c>
      <c r="BA31" s="101" t="s">
        <v>97</v>
      </c>
      <c r="BB31" s="101" t="s">
        <v>98</v>
      </c>
      <c r="BC31" s="102">
        <v>6</v>
      </c>
      <c r="BD31" s="57"/>
      <c r="BE31" s="114">
        <v>66.83333333333333</v>
      </c>
      <c r="BF31" s="101" t="s">
        <v>392</v>
      </c>
      <c r="BG31" s="101" t="s">
        <v>97</v>
      </c>
      <c r="BH31" s="101" t="s">
        <v>393</v>
      </c>
      <c r="BI31" s="102">
        <v>10</v>
      </c>
      <c r="BJ31" s="91"/>
      <c r="BK31" s="100">
        <v>118</v>
      </c>
      <c r="BL31" s="101" t="s">
        <v>342</v>
      </c>
      <c r="BM31" s="91"/>
      <c r="BN31" s="100">
        <v>154</v>
      </c>
      <c r="BO31" s="101" t="s">
        <v>373</v>
      </c>
      <c r="BQ31" s="100">
        <v>124</v>
      </c>
      <c r="BR31" s="101" t="s">
        <v>394</v>
      </c>
      <c r="BT31" s="118">
        <v>35</v>
      </c>
      <c r="BU31" s="101" t="s">
        <v>312</v>
      </c>
      <c r="BW31" s="118">
        <v>9</v>
      </c>
      <c r="BX31" s="101" t="s">
        <v>317</v>
      </c>
      <c r="BY31" s="114">
        <v>187</v>
      </c>
      <c r="BZ31" s="101" t="s">
        <v>395</v>
      </c>
      <c r="CA31" s="101" t="s">
        <v>94</v>
      </c>
      <c r="CB31" s="101" t="s">
        <v>107</v>
      </c>
      <c r="CC31" s="102">
        <v>9</v>
      </c>
      <c r="CE31" s="114">
        <v>94.6</v>
      </c>
      <c r="CF31" s="101" t="s">
        <v>396</v>
      </c>
      <c r="CG31" s="101" t="s">
        <v>94</v>
      </c>
      <c r="CH31" s="101" t="s">
        <v>114</v>
      </c>
      <c r="CI31" s="102">
        <v>7</v>
      </c>
      <c r="CK31" s="114">
        <v>149.75</v>
      </c>
      <c r="CL31" s="101" t="s">
        <v>397</v>
      </c>
      <c r="CM31" s="101" t="s">
        <v>101</v>
      </c>
      <c r="CN31" s="101" t="s">
        <v>130</v>
      </c>
      <c r="CO31" s="102">
        <v>5</v>
      </c>
      <c r="CV31" s="73"/>
      <c r="CW31" s="73"/>
      <c r="CX31" s="117"/>
      <c r="CZ31" s="117"/>
      <c r="DA31" s="117"/>
    </row>
    <row r="32" spans="3:106" ht="15">
      <c r="C32" s="100">
        <v>26</v>
      </c>
      <c r="D32" s="101" t="s">
        <v>271</v>
      </c>
      <c r="E32" s="101" t="s">
        <v>196</v>
      </c>
      <c r="F32" s="101" t="s">
        <v>95</v>
      </c>
      <c r="G32" s="102">
        <v>7</v>
      </c>
      <c r="I32" s="103">
        <v>26</v>
      </c>
      <c r="J32" s="104" t="s">
        <v>298</v>
      </c>
      <c r="K32" s="104" t="s">
        <v>97</v>
      </c>
      <c r="L32" s="104" t="s">
        <v>376</v>
      </c>
      <c r="M32" s="105">
        <v>10</v>
      </c>
      <c r="N32" s="80"/>
      <c r="O32" s="106">
        <v>26</v>
      </c>
      <c r="P32" s="2" t="s">
        <v>398</v>
      </c>
      <c r="Q32" s="107" t="s">
        <v>202</v>
      </c>
      <c r="R32" s="108" t="s">
        <v>218</v>
      </c>
      <c r="T32" s="103">
        <v>26</v>
      </c>
      <c r="U32" s="109" t="s">
        <v>297</v>
      </c>
      <c r="V32" s="104" t="s">
        <v>296</v>
      </c>
      <c r="W32" s="105" t="s">
        <v>399</v>
      </c>
      <c r="Y32" s="103">
        <v>26</v>
      </c>
      <c r="Z32" s="104" t="s">
        <v>377</v>
      </c>
      <c r="AA32" s="104" t="s">
        <v>202</v>
      </c>
      <c r="AB32" s="104" t="s">
        <v>232</v>
      </c>
      <c r="AC32" s="105">
        <v>4</v>
      </c>
      <c r="AD32" s="33"/>
      <c r="AE32" s="103">
        <v>26</v>
      </c>
      <c r="AF32" s="2" t="s">
        <v>348</v>
      </c>
      <c r="AG32" s="104" t="s">
        <v>87</v>
      </c>
      <c r="AH32" s="104" t="s">
        <v>366</v>
      </c>
      <c r="AI32" s="105">
        <v>10</v>
      </c>
      <c r="AK32" s="111" t="s">
        <v>271</v>
      </c>
      <c r="AL32" s="100">
        <v>26</v>
      </c>
      <c r="AM32" s="104">
        <v>47</v>
      </c>
      <c r="AN32" s="104">
        <v>36</v>
      </c>
      <c r="AO32" s="104">
        <v>35</v>
      </c>
      <c r="AP32" s="104">
        <v>25</v>
      </c>
      <c r="AQ32" s="112">
        <v>30</v>
      </c>
      <c r="AR32" s="113">
        <f t="shared" si="0"/>
        <v>33.166666666666664</v>
      </c>
      <c r="AS32" s="91"/>
      <c r="AT32" s="104">
        <f>(MATCH("Antonio Gates*",SI,0))</f>
        <v>30</v>
      </c>
      <c r="AU32" s="73">
        <v>36</v>
      </c>
      <c r="AV32" s="73">
        <v>35</v>
      </c>
      <c r="AW32" s="73">
        <v>25</v>
      </c>
      <c r="AX32" s="73">
        <v>30</v>
      </c>
      <c r="AY32" s="114">
        <v>25.166666666666668</v>
      </c>
      <c r="AZ32" s="115" t="s">
        <v>348</v>
      </c>
      <c r="BA32" s="101" t="s">
        <v>94</v>
      </c>
      <c r="BB32" s="101" t="s">
        <v>340</v>
      </c>
      <c r="BC32" s="102">
        <v>10</v>
      </c>
      <c r="BD32" s="57"/>
      <c r="BE32" s="114">
        <v>69.66666666666667</v>
      </c>
      <c r="BF32" s="101" t="s">
        <v>373</v>
      </c>
      <c r="BG32" s="101" t="s">
        <v>97</v>
      </c>
      <c r="BH32" s="101" t="s">
        <v>374</v>
      </c>
      <c r="BI32" s="102">
        <v>7</v>
      </c>
      <c r="BJ32" s="91"/>
      <c r="BK32" s="100">
        <v>225</v>
      </c>
      <c r="BL32" s="101" t="s">
        <v>324</v>
      </c>
      <c r="BM32" s="91"/>
      <c r="BN32" s="100">
        <v>68</v>
      </c>
      <c r="BO32" s="101" t="s">
        <v>385</v>
      </c>
      <c r="BQ32" s="100">
        <v>99</v>
      </c>
      <c r="BR32" s="101" t="s">
        <v>400</v>
      </c>
      <c r="BT32" s="118">
        <v>53</v>
      </c>
      <c r="BU32" s="101" t="s">
        <v>401</v>
      </c>
      <c r="BW32" s="118">
        <v>39</v>
      </c>
      <c r="BX32" s="101" t="s">
        <v>402</v>
      </c>
      <c r="BY32" s="114">
        <v>7.166666666666667</v>
      </c>
      <c r="BZ32" s="101" t="s">
        <v>172</v>
      </c>
      <c r="CA32" s="101" t="s">
        <v>94</v>
      </c>
      <c r="CB32" s="101" t="s">
        <v>173</v>
      </c>
      <c r="CC32" s="102">
        <v>5</v>
      </c>
      <c r="CE32" s="114">
        <v>161</v>
      </c>
      <c r="CF32" s="101" t="s">
        <v>403</v>
      </c>
      <c r="CG32" s="101" t="s">
        <v>97</v>
      </c>
      <c r="CH32" s="101" t="s">
        <v>114</v>
      </c>
      <c r="CI32" s="102">
        <v>7</v>
      </c>
      <c r="CK32" s="114">
        <v>181</v>
      </c>
      <c r="CL32" s="101" t="s">
        <v>404</v>
      </c>
      <c r="CM32" s="101" t="s">
        <v>101</v>
      </c>
      <c r="CN32" s="101" t="s">
        <v>173</v>
      </c>
      <c r="CO32" s="102">
        <v>5</v>
      </c>
      <c r="CV32" s="73"/>
      <c r="CW32" s="73"/>
      <c r="CX32" s="117"/>
      <c r="CZ32" s="117"/>
      <c r="DA32" s="117"/>
      <c r="DB32" s="72"/>
    </row>
    <row r="33" spans="3:106" ht="15">
      <c r="C33" s="100">
        <v>27</v>
      </c>
      <c r="D33" s="101" t="s">
        <v>102</v>
      </c>
      <c r="E33" s="101" t="s">
        <v>94</v>
      </c>
      <c r="F33" s="101" t="s">
        <v>103</v>
      </c>
      <c r="G33" s="102">
        <v>8</v>
      </c>
      <c r="I33" s="103">
        <v>27</v>
      </c>
      <c r="J33" s="104" t="s">
        <v>233</v>
      </c>
      <c r="K33" s="104" t="s">
        <v>97</v>
      </c>
      <c r="L33" s="104" t="s">
        <v>405</v>
      </c>
      <c r="M33" s="105">
        <v>7</v>
      </c>
      <c r="N33" s="80"/>
      <c r="O33" s="106">
        <v>27</v>
      </c>
      <c r="P33" s="2" t="s">
        <v>147</v>
      </c>
      <c r="Q33" s="107" t="s">
        <v>285</v>
      </c>
      <c r="R33" s="108" t="s">
        <v>109</v>
      </c>
      <c r="T33" s="103">
        <v>27</v>
      </c>
      <c r="U33" s="109" t="s">
        <v>406</v>
      </c>
      <c r="V33" s="104" t="s">
        <v>179</v>
      </c>
      <c r="W33" s="105" t="s">
        <v>277</v>
      </c>
      <c r="Y33" s="103">
        <v>27</v>
      </c>
      <c r="Z33" s="104" t="s">
        <v>389</v>
      </c>
      <c r="AA33" s="104" t="s">
        <v>87</v>
      </c>
      <c r="AB33" s="104" t="s">
        <v>366</v>
      </c>
      <c r="AC33" s="105">
        <v>10</v>
      </c>
      <c r="AD33" s="33"/>
      <c r="AE33" s="103">
        <v>27</v>
      </c>
      <c r="AF33" s="2" t="s">
        <v>121</v>
      </c>
      <c r="AG33" s="104" t="s">
        <v>285</v>
      </c>
      <c r="AH33" s="104" t="s">
        <v>318</v>
      </c>
      <c r="AI33" s="105">
        <v>8</v>
      </c>
      <c r="AK33" s="111" t="s">
        <v>102</v>
      </c>
      <c r="AL33" s="100">
        <v>27</v>
      </c>
      <c r="AM33" s="104">
        <v>15</v>
      </c>
      <c r="AN33" s="104">
        <v>28</v>
      </c>
      <c r="AO33" s="104">
        <v>21</v>
      </c>
      <c r="AP33" s="104">
        <v>18</v>
      </c>
      <c r="AQ33" s="112">
        <v>19</v>
      </c>
      <c r="AR33" s="113">
        <f t="shared" si="0"/>
        <v>21.333333333333332</v>
      </c>
      <c r="AS33" s="91"/>
      <c r="AT33" s="104">
        <f>(MATCH("Edgerrin*",SI,0))</f>
        <v>19</v>
      </c>
      <c r="AU33" s="73">
        <v>28</v>
      </c>
      <c r="AV33" s="73">
        <v>21</v>
      </c>
      <c r="AW33" s="73">
        <v>18</v>
      </c>
      <c r="AX33" s="73">
        <v>19</v>
      </c>
      <c r="AY33" s="114">
        <v>27.833333333333332</v>
      </c>
      <c r="AZ33" s="115" t="s">
        <v>155</v>
      </c>
      <c r="BA33" s="101" t="s">
        <v>154</v>
      </c>
      <c r="BB33" s="101" t="s">
        <v>137</v>
      </c>
      <c r="BC33" s="102">
        <v>4</v>
      </c>
      <c r="BD33" s="57"/>
      <c r="BE33" s="114">
        <v>72.83333333333333</v>
      </c>
      <c r="BF33" s="101" t="s">
        <v>407</v>
      </c>
      <c r="BG33" s="101" t="s">
        <v>97</v>
      </c>
      <c r="BH33" s="101" t="s">
        <v>164</v>
      </c>
      <c r="BI33" s="102">
        <v>8</v>
      </c>
      <c r="BJ33" s="91"/>
      <c r="BK33" s="100">
        <v>284</v>
      </c>
      <c r="BL33" s="101" t="s">
        <v>408</v>
      </c>
      <c r="BM33" s="91"/>
      <c r="BN33" s="100">
        <v>29</v>
      </c>
      <c r="BO33" s="101" t="s">
        <v>172</v>
      </c>
      <c r="BQ33" s="100">
        <v>20</v>
      </c>
      <c r="BR33" s="101" t="s">
        <v>409</v>
      </c>
      <c r="BT33" s="118">
        <v>94</v>
      </c>
      <c r="BU33" s="101" t="s">
        <v>410</v>
      </c>
      <c r="BW33" s="119" t="s">
        <v>411</v>
      </c>
      <c r="BX33" s="120"/>
      <c r="BY33" s="114">
        <v>78.2</v>
      </c>
      <c r="BZ33" s="101" t="s">
        <v>412</v>
      </c>
      <c r="CA33" s="101" t="s">
        <v>97</v>
      </c>
      <c r="CB33" s="101" t="s">
        <v>204</v>
      </c>
      <c r="CC33" s="102">
        <v>6</v>
      </c>
      <c r="CE33" s="114">
        <v>199</v>
      </c>
      <c r="CF33" s="101" t="s">
        <v>413</v>
      </c>
      <c r="CG33" s="101" t="s">
        <v>101</v>
      </c>
      <c r="CH33" s="101" t="s">
        <v>114</v>
      </c>
      <c r="CI33" s="102">
        <v>7</v>
      </c>
      <c r="CK33" s="114">
        <v>195</v>
      </c>
      <c r="CL33" s="101" t="s">
        <v>414</v>
      </c>
      <c r="CM33" s="101" t="s">
        <v>101</v>
      </c>
      <c r="CN33" s="101" t="s">
        <v>415</v>
      </c>
      <c r="CO33" s="102">
        <v>5</v>
      </c>
      <c r="CV33" s="73"/>
      <c r="CW33" s="73"/>
      <c r="CX33" s="117"/>
      <c r="CZ33" s="117"/>
      <c r="DA33" s="117"/>
      <c r="DB33" s="72"/>
    </row>
    <row r="34" spans="3:106" ht="15">
      <c r="C34" s="100">
        <v>28</v>
      </c>
      <c r="D34" s="101" t="s">
        <v>199</v>
      </c>
      <c r="E34" s="101" t="s">
        <v>94</v>
      </c>
      <c r="F34" s="101" t="s">
        <v>104</v>
      </c>
      <c r="G34" s="102">
        <v>4</v>
      </c>
      <c r="I34" s="103">
        <v>28</v>
      </c>
      <c r="J34" s="104" t="s">
        <v>210</v>
      </c>
      <c r="K34" s="104" t="s">
        <v>94</v>
      </c>
      <c r="L34" s="104" t="s">
        <v>416</v>
      </c>
      <c r="M34" s="105">
        <v>4</v>
      </c>
      <c r="N34" s="80"/>
      <c r="O34" s="106">
        <v>28</v>
      </c>
      <c r="P34" s="2" t="s">
        <v>102</v>
      </c>
      <c r="Q34" s="107" t="s">
        <v>87</v>
      </c>
      <c r="R34" s="108" t="s">
        <v>417</v>
      </c>
      <c r="T34" s="103">
        <v>28</v>
      </c>
      <c r="U34" s="109" t="s">
        <v>418</v>
      </c>
      <c r="V34" s="104" t="s">
        <v>296</v>
      </c>
      <c r="W34" s="105" t="s">
        <v>180</v>
      </c>
      <c r="Y34" s="103">
        <v>28</v>
      </c>
      <c r="Z34" s="104" t="s">
        <v>418</v>
      </c>
      <c r="AA34" s="104" t="s">
        <v>285</v>
      </c>
      <c r="AB34" s="104" t="s">
        <v>162</v>
      </c>
      <c r="AC34" s="105">
        <v>6</v>
      </c>
      <c r="AD34" s="33"/>
      <c r="AE34" s="103">
        <v>28</v>
      </c>
      <c r="AF34" s="2" t="s">
        <v>316</v>
      </c>
      <c r="AG34" s="104" t="s">
        <v>202</v>
      </c>
      <c r="AH34" s="104" t="s">
        <v>220</v>
      </c>
      <c r="AI34" s="105">
        <v>5</v>
      </c>
      <c r="AK34" s="111" t="s">
        <v>199</v>
      </c>
      <c r="AL34" s="100">
        <v>28</v>
      </c>
      <c r="AM34" s="104">
        <v>13</v>
      </c>
      <c r="AN34" s="104">
        <v>19</v>
      </c>
      <c r="AO34" s="104">
        <v>20</v>
      </c>
      <c r="AP34" s="104">
        <v>20</v>
      </c>
      <c r="AQ34" s="112">
        <v>18</v>
      </c>
      <c r="AR34" s="113">
        <f t="shared" si="0"/>
        <v>19.666666666666668</v>
      </c>
      <c r="AS34" s="91"/>
      <c r="AT34" s="104">
        <f>(MATCH("Maurice Jones-Drew*",SI,0))</f>
        <v>18</v>
      </c>
      <c r="AU34" s="73">
        <v>19</v>
      </c>
      <c r="AV34" s="73">
        <v>20</v>
      </c>
      <c r="AW34" s="73">
        <v>20</v>
      </c>
      <c r="AX34" s="73">
        <v>18</v>
      </c>
      <c r="AY34" s="114">
        <v>28.833333333333332</v>
      </c>
      <c r="AZ34" s="115" t="s">
        <v>316</v>
      </c>
      <c r="BA34" s="101" t="s">
        <v>154</v>
      </c>
      <c r="BB34" s="101" t="s">
        <v>130</v>
      </c>
      <c r="BC34" s="102">
        <v>5</v>
      </c>
      <c r="BD34" s="57"/>
      <c r="BE34" s="122">
        <v>73.33333333333333</v>
      </c>
      <c r="BF34" s="101" t="s">
        <v>274</v>
      </c>
      <c r="BG34" s="101" t="s">
        <v>97</v>
      </c>
      <c r="BH34" s="101" t="s">
        <v>241</v>
      </c>
      <c r="BI34" s="102">
        <v>8</v>
      </c>
      <c r="BJ34" s="91"/>
      <c r="BK34" s="100">
        <v>189</v>
      </c>
      <c r="BL34" s="101" t="s">
        <v>353</v>
      </c>
      <c r="BM34" s="91"/>
      <c r="BN34" s="100">
        <v>150</v>
      </c>
      <c r="BO34" s="101" t="s">
        <v>419</v>
      </c>
      <c r="BQ34" s="100">
        <v>158</v>
      </c>
      <c r="BR34" s="101" t="s">
        <v>420</v>
      </c>
      <c r="BT34" s="118">
        <v>66</v>
      </c>
      <c r="BU34" s="101" t="s">
        <v>421</v>
      </c>
      <c r="BW34" s="118">
        <v>49</v>
      </c>
      <c r="BX34" s="101" t="s">
        <v>145</v>
      </c>
      <c r="BY34" s="114">
        <v>42</v>
      </c>
      <c r="BZ34" s="101" t="s">
        <v>422</v>
      </c>
      <c r="CA34" s="101" t="s">
        <v>94</v>
      </c>
      <c r="CB34" s="101" t="s">
        <v>393</v>
      </c>
      <c r="CC34" s="102">
        <v>10</v>
      </c>
      <c r="CE34" s="114">
        <v>24.333333333333332</v>
      </c>
      <c r="CF34" s="101" t="s">
        <v>335</v>
      </c>
      <c r="CG34" s="101" t="s">
        <v>94</v>
      </c>
      <c r="CH34" s="101" t="s">
        <v>134</v>
      </c>
      <c r="CI34" s="102">
        <v>9</v>
      </c>
      <c r="CK34" s="114">
        <v>197</v>
      </c>
      <c r="CL34" s="101" t="s">
        <v>423</v>
      </c>
      <c r="CM34" s="101" t="s">
        <v>101</v>
      </c>
      <c r="CN34" s="101" t="s">
        <v>120</v>
      </c>
      <c r="CO34" s="102">
        <v>5</v>
      </c>
      <c r="CV34" s="73"/>
      <c r="CW34" s="73"/>
      <c r="CX34" s="117"/>
      <c r="CZ34" s="117"/>
      <c r="DA34" s="117"/>
      <c r="DB34" s="72"/>
    </row>
    <row r="35" spans="3:105" ht="15">
      <c r="C35" s="100">
        <v>29</v>
      </c>
      <c r="D35" s="101" t="s">
        <v>348</v>
      </c>
      <c r="E35" s="101" t="s">
        <v>94</v>
      </c>
      <c r="F35" s="101" t="s">
        <v>340</v>
      </c>
      <c r="G35" s="102">
        <v>10</v>
      </c>
      <c r="I35" s="103">
        <v>29</v>
      </c>
      <c r="J35" s="104" t="s">
        <v>155</v>
      </c>
      <c r="K35" s="104" t="s">
        <v>154</v>
      </c>
      <c r="L35" s="104" t="s">
        <v>251</v>
      </c>
      <c r="M35" s="105">
        <v>4</v>
      </c>
      <c r="N35" s="80"/>
      <c r="O35" s="106">
        <v>29</v>
      </c>
      <c r="P35" s="2" t="s">
        <v>424</v>
      </c>
      <c r="Q35" s="107" t="s">
        <v>87</v>
      </c>
      <c r="R35" s="108" t="s">
        <v>425</v>
      </c>
      <c r="T35" s="103">
        <v>29</v>
      </c>
      <c r="U35" s="109" t="s">
        <v>426</v>
      </c>
      <c r="V35" s="104" t="s">
        <v>296</v>
      </c>
      <c r="W35" s="105" t="s">
        <v>427</v>
      </c>
      <c r="Y35" s="103">
        <v>29</v>
      </c>
      <c r="Z35" s="104" t="s">
        <v>226</v>
      </c>
      <c r="AA35" s="104" t="s">
        <v>202</v>
      </c>
      <c r="AB35" s="104" t="s">
        <v>220</v>
      </c>
      <c r="AC35" s="105">
        <v>5</v>
      </c>
      <c r="AD35" s="33"/>
      <c r="AE35" s="103">
        <v>29</v>
      </c>
      <c r="AF35" s="2" t="s">
        <v>203</v>
      </c>
      <c r="AG35" s="104" t="s">
        <v>285</v>
      </c>
      <c r="AH35" s="104" t="s">
        <v>428</v>
      </c>
      <c r="AI35" s="105">
        <v>6</v>
      </c>
      <c r="AK35" s="111" t="s">
        <v>348</v>
      </c>
      <c r="AL35" s="100">
        <v>29</v>
      </c>
      <c r="AM35" s="104">
        <v>21</v>
      </c>
      <c r="AN35" s="104">
        <v>23</v>
      </c>
      <c r="AO35" s="104">
        <v>25</v>
      </c>
      <c r="AP35" s="104">
        <v>27</v>
      </c>
      <c r="AQ35" s="112">
        <v>26</v>
      </c>
      <c r="AR35" s="113">
        <f t="shared" si="0"/>
        <v>25.166666666666668</v>
      </c>
      <c r="AS35" s="91"/>
      <c r="AT35" s="104">
        <f>(MATCH("Thomas Jones*",SI,0))</f>
        <v>26</v>
      </c>
      <c r="AU35" s="73">
        <v>23</v>
      </c>
      <c r="AV35" s="73">
        <v>25</v>
      </c>
      <c r="AW35" s="73">
        <v>27</v>
      </c>
      <c r="AX35" s="73">
        <v>26</v>
      </c>
      <c r="AY35" s="114">
        <v>30.666666666666668</v>
      </c>
      <c r="AZ35" s="115" t="s">
        <v>121</v>
      </c>
      <c r="BA35" s="101" t="s">
        <v>97</v>
      </c>
      <c r="BB35" s="101" t="s">
        <v>103</v>
      </c>
      <c r="BC35" s="102">
        <v>8</v>
      </c>
      <c r="BD35" s="57"/>
      <c r="BE35" s="114">
        <v>73.66666666666667</v>
      </c>
      <c r="BF35" s="101" t="s">
        <v>429</v>
      </c>
      <c r="BG35" s="101" t="s">
        <v>97</v>
      </c>
      <c r="BH35" s="101" t="s">
        <v>307</v>
      </c>
      <c r="BI35" s="102">
        <v>9</v>
      </c>
      <c r="BJ35" s="91"/>
      <c r="BK35" s="100">
        <v>222</v>
      </c>
      <c r="BL35" s="101" t="s">
        <v>430</v>
      </c>
      <c r="BM35" s="91"/>
      <c r="BN35" s="100">
        <v>85</v>
      </c>
      <c r="BO35" s="101" t="s">
        <v>431</v>
      </c>
      <c r="BQ35" s="100">
        <v>111</v>
      </c>
      <c r="BR35" s="101" t="s">
        <v>432</v>
      </c>
      <c r="BT35" s="118">
        <v>71</v>
      </c>
      <c r="BU35" s="101" t="s">
        <v>323</v>
      </c>
      <c r="BW35" s="119" t="s">
        <v>433</v>
      </c>
      <c r="BX35" s="120"/>
      <c r="BY35" s="114">
        <v>28.833333333333332</v>
      </c>
      <c r="BZ35" s="101" t="s">
        <v>316</v>
      </c>
      <c r="CA35" s="101" t="s">
        <v>154</v>
      </c>
      <c r="CB35" s="101" t="s">
        <v>130</v>
      </c>
      <c r="CC35" s="102">
        <v>5</v>
      </c>
      <c r="CE35" s="114">
        <v>87.66666666666667</v>
      </c>
      <c r="CF35" s="101" t="s">
        <v>134</v>
      </c>
      <c r="CG35" s="101" t="s">
        <v>105</v>
      </c>
      <c r="CH35" s="101" t="s">
        <v>134</v>
      </c>
      <c r="CI35" s="102">
        <v>9</v>
      </c>
      <c r="CK35" s="114">
        <v>28.833333333333332</v>
      </c>
      <c r="CL35" s="101" t="s">
        <v>316</v>
      </c>
      <c r="CM35" s="101" t="s">
        <v>154</v>
      </c>
      <c r="CN35" s="101" t="s">
        <v>130</v>
      </c>
      <c r="CO35" s="102">
        <v>5</v>
      </c>
      <c r="CV35" s="73"/>
      <c r="CW35" s="73"/>
      <c r="CX35" s="117"/>
      <c r="CZ35" s="117"/>
      <c r="DA35" s="117"/>
    </row>
    <row r="36" spans="3:105" ht="15">
      <c r="C36" s="100">
        <v>30</v>
      </c>
      <c r="D36" s="101" t="s">
        <v>228</v>
      </c>
      <c r="E36" s="101" t="s">
        <v>94</v>
      </c>
      <c r="F36" s="101" t="s">
        <v>137</v>
      </c>
      <c r="G36" s="102">
        <v>4</v>
      </c>
      <c r="I36" s="103">
        <v>30</v>
      </c>
      <c r="J36" s="104" t="s">
        <v>316</v>
      </c>
      <c r="K36" s="104" t="s">
        <v>154</v>
      </c>
      <c r="L36" s="104" t="s">
        <v>190</v>
      </c>
      <c r="M36" s="105">
        <v>5</v>
      </c>
      <c r="N36" s="80"/>
      <c r="O36" s="106">
        <v>30</v>
      </c>
      <c r="P36" s="2" t="s">
        <v>185</v>
      </c>
      <c r="Q36" s="107" t="s">
        <v>285</v>
      </c>
      <c r="R36" s="108" t="s">
        <v>177</v>
      </c>
      <c r="T36" s="103">
        <v>30</v>
      </c>
      <c r="U36" s="109" t="s">
        <v>434</v>
      </c>
      <c r="V36" s="104" t="s">
        <v>90</v>
      </c>
      <c r="W36" s="105" t="s">
        <v>435</v>
      </c>
      <c r="Y36" s="103">
        <v>30</v>
      </c>
      <c r="Z36" s="104" t="s">
        <v>436</v>
      </c>
      <c r="AA36" s="104" t="s">
        <v>87</v>
      </c>
      <c r="AB36" s="104" t="s">
        <v>437</v>
      </c>
      <c r="AC36" s="105">
        <v>9</v>
      </c>
      <c r="AD36" s="33"/>
      <c r="AE36" s="103">
        <v>30</v>
      </c>
      <c r="AF36" s="2" t="s">
        <v>271</v>
      </c>
      <c r="AG36" s="104" t="s">
        <v>391</v>
      </c>
      <c r="AH36" s="104" t="s">
        <v>88</v>
      </c>
      <c r="AI36" s="105">
        <v>7</v>
      </c>
      <c r="AK36" s="111" t="s">
        <v>228</v>
      </c>
      <c r="AL36" s="100">
        <v>30</v>
      </c>
      <c r="AM36" s="104">
        <v>48</v>
      </c>
      <c r="AN36" s="104">
        <v>20</v>
      </c>
      <c r="AO36" s="104">
        <v>33</v>
      </c>
      <c r="AP36" s="104">
        <v>40</v>
      </c>
      <c r="AQ36" s="112">
        <v>35</v>
      </c>
      <c r="AR36" s="113">
        <f t="shared" si="0"/>
        <v>34.333333333333336</v>
      </c>
      <c r="AS36" s="91"/>
      <c r="AT36" s="104">
        <f>(MATCH("Deuce McAllister*",SI,0))</f>
        <v>35</v>
      </c>
      <c r="AU36" s="73">
        <v>20</v>
      </c>
      <c r="AV36" s="73">
        <v>33</v>
      </c>
      <c r="AW36" s="73">
        <v>40</v>
      </c>
      <c r="AX36" s="73">
        <v>35</v>
      </c>
      <c r="AY36" s="114">
        <v>32</v>
      </c>
      <c r="AZ36" s="115" t="s">
        <v>203</v>
      </c>
      <c r="BA36" s="101" t="s">
        <v>97</v>
      </c>
      <c r="BB36" s="101" t="s">
        <v>204</v>
      </c>
      <c r="BC36" s="102">
        <v>6</v>
      </c>
      <c r="BD36" s="57"/>
      <c r="BE36" s="114">
        <v>78.2</v>
      </c>
      <c r="BF36" s="101" t="s">
        <v>412</v>
      </c>
      <c r="BG36" s="101" t="s">
        <v>97</v>
      </c>
      <c r="BH36" s="101" t="s">
        <v>204</v>
      </c>
      <c r="BI36" s="102">
        <v>6</v>
      </c>
      <c r="BJ36" s="91"/>
      <c r="BK36" s="100">
        <v>149</v>
      </c>
      <c r="BL36" s="101" t="s">
        <v>361</v>
      </c>
      <c r="BM36" s="91"/>
      <c r="BN36" s="119" t="s">
        <v>167</v>
      </c>
      <c r="BO36" s="121"/>
      <c r="BQ36" s="119" t="s">
        <v>167</v>
      </c>
      <c r="BR36" s="121"/>
      <c r="BT36" s="118">
        <v>75</v>
      </c>
      <c r="BU36" s="101" t="s">
        <v>438</v>
      </c>
      <c r="BW36" s="118">
        <v>32</v>
      </c>
      <c r="BX36" s="101" t="s">
        <v>439</v>
      </c>
      <c r="BY36" s="114">
        <v>24.333333333333332</v>
      </c>
      <c r="BZ36" s="101" t="s">
        <v>335</v>
      </c>
      <c r="CA36" s="101" t="s">
        <v>94</v>
      </c>
      <c r="CB36" s="101" t="s">
        <v>134</v>
      </c>
      <c r="CC36" s="102">
        <v>9</v>
      </c>
      <c r="CE36" s="114">
        <v>93.16666666666667</v>
      </c>
      <c r="CF36" s="101" t="s">
        <v>324</v>
      </c>
      <c r="CG36" s="101" t="s">
        <v>97</v>
      </c>
      <c r="CH36" s="101" t="s">
        <v>134</v>
      </c>
      <c r="CI36" s="102">
        <v>10</v>
      </c>
      <c r="CK36" s="114">
        <v>45.166666666666664</v>
      </c>
      <c r="CL36" s="101" t="s">
        <v>440</v>
      </c>
      <c r="CM36" s="101" t="s">
        <v>154</v>
      </c>
      <c r="CN36" s="101" t="s">
        <v>173</v>
      </c>
      <c r="CO36" s="102">
        <v>5</v>
      </c>
      <c r="CV36" s="73"/>
      <c r="CW36" s="73"/>
      <c r="CX36" s="117"/>
      <c r="CZ36" s="117"/>
      <c r="DA36" s="117"/>
    </row>
    <row r="37" spans="3:106" ht="15">
      <c r="C37" s="100">
        <v>31</v>
      </c>
      <c r="D37" s="101" t="s">
        <v>252</v>
      </c>
      <c r="E37" s="101" t="s">
        <v>94</v>
      </c>
      <c r="F37" s="101" t="s">
        <v>307</v>
      </c>
      <c r="G37" s="102">
        <v>9</v>
      </c>
      <c r="I37" s="103">
        <v>31</v>
      </c>
      <c r="J37" s="104" t="s">
        <v>203</v>
      </c>
      <c r="K37" s="104" t="s">
        <v>97</v>
      </c>
      <c r="L37" s="104" t="s">
        <v>441</v>
      </c>
      <c r="M37" s="105">
        <v>6</v>
      </c>
      <c r="N37" s="80"/>
      <c r="O37" s="128">
        <v>31</v>
      </c>
      <c r="P37" s="129" t="s">
        <v>117</v>
      </c>
      <c r="Q37" s="130" t="s">
        <v>87</v>
      </c>
      <c r="R37" s="131" t="s">
        <v>442</v>
      </c>
      <c r="T37" s="103">
        <v>31</v>
      </c>
      <c r="U37" s="109" t="s">
        <v>443</v>
      </c>
      <c r="V37" s="104" t="s">
        <v>179</v>
      </c>
      <c r="W37" s="105" t="s">
        <v>111</v>
      </c>
      <c r="Y37" s="103">
        <v>31</v>
      </c>
      <c r="Z37" s="104" t="s">
        <v>444</v>
      </c>
      <c r="AA37" s="104" t="s">
        <v>285</v>
      </c>
      <c r="AB37" s="104" t="s">
        <v>318</v>
      </c>
      <c r="AC37" s="105">
        <v>8</v>
      </c>
      <c r="AD37" s="33"/>
      <c r="AE37" s="103">
        <v>31</v>
      </c>
      <c r="AF37" s="2" t="s">
        <v>346</v>
      </c>
      <c r="AG37" s="104" t="s">
        <v>87</v>
      </c>
      <c r="AH37" s="104" t="s">
        <v>437</v>
      </c>
      <c r="AI37" s="105">
        <v>9</v>
      </c>
      <c r="AK37" s="111" t="s">
        <v>252</v>
      </c>
      <c r="AL37" s="100">
        <v>31</v>
      </c>
      <c r="AM37" s="104">
        <v>25</v>
      </c>
      <c r="AN37" s="104">
        <v>12</v>
      </c>
      <c r="AO37" s="104">
        <v>15</v>
      </c>
      <c r="AP37" s="104">
        <v>15</v>
      </c>
      <c r="AQ37" s="112">
        <v>14</v>
      </c>
      <c r="AR37" s="113">
        <f t="shared" si="0"/>
        <v>18.666666666666668</v>
      </c>
      <c r="AS37" s="91"/>
      <c r="AT37" s="104">
        <f>(MATCH("Ronnie Brown*",SI,0))</f>
        <v>14</v>
      </c>
      <c r="AU37" s="73">
        <v>12</v>
      </c>
      <c r="AV37" s="73">
        <v>15</v>
      </c>
      <c r="AW37" s="73">
        <v>15</v>
      </c>
      <c r="AX37" s="73">
        <v>14</v>
      </c>
      <c r="AY37" s="114">
        <v>33.166666666666664</v>
      </c>
      <c r="AZ37" s="115" t="s">
        <v>271</v>
      </c>
      <c r="BA37" s="101" t="s">
        <v>196</v>
      </c>
      <c r="BB37" s="101" t="s">
        <v>95</v>
      </c>
      <c r="BC37" s="102">
        <v>7</v>
      </c>
      <c r="BD37" s="57"/>
      <c r="BE37" s="114">
        <v>79.83333333333333</v>
      </c>
      <c r="BF37" s="101" t="s">
        <v>445</v>
      </c>
      <c r="BG37" s="101" t="s">
        <v>97</v>
      </c>
      <c r="BH37" s="101" t="s">
        <v>340</v>
      </c>
      <c r="BI37" s="102">
        <v>10</v>
      </c>
      <c r="BJ37" s="91"/>
      <c r="BK37" s="100">
        <v>125</v>
      </c>
      <c r="BL37" s="101" t="s">
        <v>346</v>
      </c>
      <c r="BM37" s="91"/>
      <c r="BN37" s="100">
        <v>17</v>
      </c>
      <c r="BO37" s="101" t="s">
        <v>422</v>
      </c>
      <c r="BQ37" s="100">
        <v>10</v>
      </c>
      <c r="BR37" s="101" t="s">
        <v>446</v>
      </c>
      <c r="BT37" s="118">
        <v>48</v>
      </c>
      <c r="BU37" s="101" t="s">
        <v>331</v>
      </c>
      <c r="BW37" s="119" t="s">
        <v>447</v>
      </c>
      <c r="BX37" s="120"/>
      <c r="BY37" s="114">
        <v>147</v>
      </c>
      <c r="BZ37" s="101" t="s">
        <v>448</v>
      </c>
      <c r="CA37" s="101" t="s">
        <v>97</v>
      </c>
      <c r="CB37" s="101" t="s">
        <v>213</v>
      </c>
      <c r="CC37" s="102">
        <v>10</v>
      </c>
      <c r="CE37" s="114">
        <v>103.6</v>
      </c>
      <c r="CF37" s="101" t="s">
        <v>119</v>
      </c>
      <c r="CG37" s="101" t="s">
        <v>94</v>
      </c>
      <c r="CH37" s="101" t="s">
        <v>134</v>
      </c>
      <c r="CI37" s="102">
        <v>9</v>
      </c>
      <c r="CK37" s="114">
        <v>7.166666666666667</v>
      </c>
      <c r="CL37" s="101" t="s">
        <v>172</v>
      </c>
      <c r="CM37" s="101" t="s">
        <v>94</v>
      </c>
      <c r="CN37" s="101" t="s">
        <v>173</v>
      </c>
      <c r="CO37" s="102">
        <v>5</v>
      </c>
      <c r="CV37" s="73"/>
      <c r="CW37" s="73"/>
      <c r="CX37" s="117"/>
      <c r="CZ37" s="117"/>
      <c r="DA37" s="117"/>
      <c r="DB37" s="72"/>
    </row>
    <row r="38" spans="3:106" ht="15">
      <c r="C38" s="100">
        <v>32</v>
      </c>
      <c r="D38" s="101" t="s">
        <v>346</v>
      </c>
      <c r="E38" s="101" t="s">
        <v>94</v>
      </c>
      <c r="F38" s="101" t="s">
        <v>152</v>
      </c>
      <c r="G38" s="102">
        <v>9</v>
      </c>
      <c r="I38" s="103">
        <v>32</v>
      </c>
      <c r="J38" s="104" t="s">
        <v>221</v>
      </c>
      <c r="K38" s="104" t="s">
        <v>97</v>
      </c>
      <c r="L38" s="104" t="s">
        <v>243</v>
      </c>
      <c r="M38" s="105">
        <v>6</v>
      </c>
      <c r="N38" s="80"/>
      <c r="O38" s="128">
        <v>32</v>
      </c>
      <c r="P38" s="129" t="s">
        <v>436</v>
      </c>
      <c r="Q38" s="130" t="s">
        <v>87</v>
      </c>
      <c r="R38" s="131" t="s">
        <v>437</v>
      </c>
      <c r="T38" s="103">
        <v>32</v>
      </c>
      <c r="U38" s="109" t="s">
        <v>377</v>
      </c>
      <c r="V38" s="104" t="s">
        <v>179</v>
      </c>
      <c r="W38" s="105" t="s">
        <v>254</v>
      </c>
      <c r="Y38" s="103">
        <v>32</v>
      </c>
      <c r="Z38" s="104" t="s">
        <v>426</v>
      </c>
      <c r="AA38" s="104" t="s">
        <v>285</v>
      </c>
      <c r="AB38" s="104" t="s">
        <v>428</v>
      </c>
      <c r="AC38" s="105">
        <v>6</v>
      </c>
      <c r="AD38" s="33"/>
      <c r="AE38" s="103">
        <v>32</v>
      </c>
      <c r="AF38" s="2" t="s">
        <v>398</v>
      </c>
      <c r="AG38" s="104" t="s">
        <v>202</v>
      </c>
      <c r="AH38" s="104" t="s">
        <v>218</v>
      </c>
      <c r="AI38" s="105">
        <v>10</v>
      </c>
      <c r="AK38" s="111" t="s">
        <v>346</v>
      </c>
      <c r="AL38" s="100">
        <v>32</v>
      </c>
      <c r="AM38" s="104">
        <v>42</v>
      </c>
      <c r="AN38" s="104">
        <v>32</v>
      </c>
      <c r="AO38" s="104">
        <v>34</v>
      </c>
      <c r="AP38" s="104">
        <v>30</v>
      </c>
      <c r="AQ38" s="112">
        <v>31</v>
      </c>
      <c r="AR38" s="113">
        <f t="shared" si="0"/>
        <v>33.5</v>
      </c>
      <c r="AS38" s="91"/>
      <c r="AT38" s="104">
        <f>(MATCH("Brandon Jacobs*",SI,0))</f>
        <v>31</v>
      </c>
      <c r="AU38" s="73">
        <v>32</v>
      </c>
      <c r="AV38" s="73">
        <v>34</v>
      </c>
      <c r="AW38" s="73">
        <v>30</v>
      </c>
      <c r="AX38" s="73">
        <v>31</v>
      </c>
      <c r="AY38" s="114">
        <v>33.5</v>
      </c>
      <c r="AZ38" s="115" t="s">
        <v>346</v>
      </c>
      <c r="BA38" s="101" t="s">
        <v>94</v>
      </c>
      <c r="BB38" s="101" t="s">
        <v>152</v>
      </c>
      <c r="BC38" s="102">
        <v>9</v>
      </c>
      <c r="BD38" s="57"/>
      <c r="BE38" s="114">
        <v>81.66666666666667</v>
      </c>
      <c r="BF38" s="101" t="s">
        <v>449</v>
      </c>
      <c r="BG38" s="101" t="s">
        <v>97</v>
      </c>
      <c r="BH38" s="101" t="s">
        <v>95</v>
      </c>
      <c r="BI38" s="102">
        <v>7</v>
      </c>
      <c r="BJ38" s="91"/>
      <c r="BK38" s="100">
        <v>218</v>
      </c>
      <c r="BL38" s="101" t="s">
        <v>356</v>
      </c>
      <c r="BM38" s="91"/>
      <c r="BN38" s="100">
        <v>78</v>
      </c>
      <c r="BO38" s="101" t="s">
        <v>450</v>
      </c>
      <c r="BQ38" s="100">
        <v>112</v>
      </c>
      <c r="BR38" s="101" t="s">
        <v>451</v>
      </c>
      <c r="BT38" s="118">
        <v>64</v>
      </c>
      <c r="BU38" s="101" t="s">
        <v>452</v>
      </c>
      <c r="BW38" s="118">
        <v>28</v>
      </c>
      <c r="BX38" s="101" t="s">
        <v>453</v>
      </c>
      <c r="BY38" s="114">
        <v>19.5</v>
      </c>
      <c r="BZ38" s="101" t="s">
        <v>129</v>
      </c>
      <c r="CA38" s="101" t="s">
        <v>97</v>
      </c>
      <c r="CB38" s="101" t="s">
        <v>130</v>
      </c>
      <c r="CC38" s="102">
        <v>5</v>
      </c>
      <c r="CE38" s="114">
        <v>115.8</v>
      </c>
      <c r="CF38" s="101" t="s">
        <v>454</v>
      </c>
      <c r="CG38" s="101" t="s">
        <v>97</v>
      </c>
      <c r="CH38" s="101" t="s">
        <v>134</v>
      </c>
      <c r="CI38" s="102">
        <v>9</v>
      </c>
      <c r="CK38" s="114">
        <v>9.333333333333334</v>
      </c>
      <c r="CL38" s="101" t="s">
        <v>189</v>
      </c>
      <c r="CM38" s="101" t="s">
        <v>94</v>
      </c>
      <c r="CN38" s="101" t="s">
        <v>130</v>
      </c>
      <c r="CO38" s="102">
        <v>5</v>
      </c>
      <c r="CV38" s="73"/>
      <c r="CW38" s="73"/>
      <c r="CX38" s="23"/>
      <c r="CY38" s="23"/>
      <c r="CZ38" s="23"/>
      <c r="DA38" s="23"/>
      <c r="DB38" s="72"/>
    </row>
    <row r="39" spans="3:106" ht="15">
      <c r="C39" s="100">
        <v>33</v>
      </c>
      <c r="D39" s="101" t="s">
        <v>148</v>
      </c>
      <c r="E39" s="101" t="s">
        <v>94</v>
      </c>
      <c r="F39" s="101" t="s">
        <v>168</v>
      </c>
      <c r="G39" s="102">
        <v>10</v>
      </c>
      <c r="I39" s="103">
        <v>33</v>
      </c>
      <c r="J39" s="104" t="s">
        <v>223</v>
      </c>
      <c r="K39" s="104" t="s">
        <v>97</v>
      </c>
      <c r="L39" s="104" t="s">
        <v>455</v>
      </c>
      <c r="M39" s="105">
        <v>10</v>
      </c>
      <c r="N39" s="80"/>
      <c r="O39" s="128">
        <v>33</v>
      </c>
      <c r="P39" s="129" t="s">
        <v>456</v>
      </c>
      <c r="Q39" s="130" t="s">
        <v>87</v>
      </c>
      <c r="R39" s="131" t="s">
        <v>457</v>
      </c>
      <c r="T39" s="103">
        <v>33</v>
      </c>
      <c r="U39" s="109" t="s">
        <v>452</v>
      </c>
      <c r="V39" s="104" t="s">
        <v>90</v>
      </c>
      <c r="W39" s="105" t="s">
        <v>254</v>
      </c>
      <c r="Y39" s="103">
        <v>33</v>
      </c>
      <c r="Z39" s="104" t="s">
        <v>458</v>
      </c>
      <c r="AA39" s="104" t="s">
        <v>285</v>
      </c>
      <c r="AB39" s="104" t="s">
        <v>269</v>
      </c>
      <c r="AC39" s="105">
        <v>6</v>
      </c>
      <c r="AD39" s="33"/>
      <c r="AE39" s="103">
        <v>33</v>
      </c>
      <c r="AF39" s="2" t="s">
        <v>135</v>
      </c>
      <c r="AG39" s="104" t="s">
        <v>285</v>
      </c>
      <c r="AH39" s="104" t="s">
        <v>318</v>
      </c>
      <c r="AI39" s="105">
        <v>8</v>
      </c>
      <c r="AK39" s="111" t="s">
        <v>148</v>
      </c>
      <c r="AL39" s="100">
        <v>33</v>
      </c>
      <c r="AM39" s="104">
        <v>58</v>
      </c>
      <c r="AN39" s="104">
        <v>31</v>
      </c>
      <c r="AO39" s="104">
        <v>45</v>
      </c>
      <c r="AP39" s="104">
        <v>46</v>
      </c>
      <c r="AQ39" s="112">
        <v>48</v>
      </c>
      <c r="AR39" s="113">
        <f t="shared" si="0"/>
        <v>43.5</v>
      </c>
      <c r="AS39" s="91"/>
      <c r="AT39" s="104">
        <f>(MATCH("Ahman Green*",SI,0))</f>
        <v>48</v>
      </c>
      <c r="AU39" s="73">
        <v>31</v>
      </c>
      <c r="AV39" s="73">
        <v>45</v>
      </c>
      <c r="AW39" s="73">
        <v>46</v>
      </c>
      <c r="AX39" s="73">
        <v>48</v>
      </c>
      <c r="AY39" s="114">
        <v>33.666666666666664</v>
      </c>
      <c r="AZ39" s="115" t="s">
        <v>398</v>
      </c>
      <c r="BA39" s="101" t="s">
        <v>154</v>
      </c>
      <c r="BB39" s="101" t="s">
        <v>213</v>
      </c>
      <c r="BC39" s="102">
        <v>10</v>
      </c>
      <c r="BD39" s="57"/>
      <c r="BE39" s="114">
        <v>88.33333333333333</v>
      </c>
      <c r="BF39" s="101" t="s">
        <v>459</v>
      </c>
      <c r="BG39" s="101" t="s">
        <v>97</v>
      </c>
      <c r="BH39" s="101" t="s">
        <v>213</v>
      </c>
      <c r="BI39" s="102">
        <v>10</v>
      </c>
      <c r="BJ39" s="91"/>
      <c r="BK39" s="100">
        <v>135</v>
      </c>
      <c r="BL39" s="101" t="s">
        <v>369</v>
      </c>
      <c r="BM39" s="91"/>
      <c r="BN39" s="100">
        <v>16</v>
      </c>
      <c r="BO39" s="101" t="s">
        <v>316</v>
      </c>
      <c r="BQ39" s="100">
        <v>28</v>
      </c>
      <c r="BR39" s="101" t="s">
        <v>460</v>
      </c>
      <c r="BT39" s="118">
        <v>13</v>
      </c>
      <c r="BU39" s="101" t="s">
        <v>345</v>
      </c>
      <c r="BW39" s="118">
        <v>54</v>
      </c>
      <c r="BX39" s="101" t="s">
        <v>458</v>
      </c>
      <c r="BY39" s="114">
        <v>69</v>
      </c>
      <c r="BZ39" s="101" t="s">
        <v>461</v>
      </c>
      <c r="CA39" s="101" t="s">
        <v>94</v>
      </c>
      <c r="CB39" s="101" t="s">
        <v>120</v>
      </c>
      <c r="CC39" s="102">
        <v>5</v>
      </c>
      <c r="CE39" s="114">
        <v>141</v>
      </c>
      <c r="CF39" s="101" t="s">
        <v>462</v>
      </c>
      <c r="CG39" s="101" t="s">
        <v>97</v>
      </c>
      <c r="CH39" s="101" t="s">
        <v>134</v>
      </c>
      <c r="CI39" s="102">
        <v>9</v>
      </c>
      <c r="CK39" s="114">
        <v>69</v>
      </c>
      <c r="CL39" s="101" t="s">
        <v>461</v>
      </c>
      <c r="CM39" s="101" t="s">
        <v>94</v>
      </c>
      <c r="CN39" s="101" t="s">
        <v>120</v>
      </c>
      <c r="CO39" s="102">
        <v>5</v>
      </c>
      <c r="CV39" s="73"/>
      <c r="CW39" s="73"/>
      <c r="DB39" s="72"/>
    </row>
    <row r="40" spans="3:106" ht="15">
      <c r="C40" s="100">
        <v>34</v>
      </c>
      <c r="D40" s="101" t="s">
        <v>333</v>
      </c>
      <c r="E40" s="101" t="s">
        <v>94</v>
      </c>
      <c r="F40" s="101" t="s">
        <v>262</v>
      </c>
      <c r="G40" s="102">
        <v>6</v>
      </c>
      <c r="I40" s="103">
        <v>34</v>
      </c>
      <c r="J40" s="104" t="s">
        <v>398</v>
      </c>
      <c r="K40" s="104" t="s">
        <v>154</v>
      </c>
      <c r="L40" s="104" t="s">
        <v>376</v>
      </c>
      <c r="M40" s="105">
        <v>10</v>
      </c>
      <c r="N40" s="80"/>
      <c r="O40" s="128">
        <v>34</v>
      </c>
      <c r="P40" s="129" t="s">
        <v>453</v>
      </c>
      <c r="Q40" s="130" t="s">
        <v>87</v>
      </c>
      <c r="R40" s="131" t="s">
        <v>463</v>
      </c>
      <c r="T40" s="103">
        <v>34</v>
      </c>
      <c r="U40" s="109" t="s">
        <v>436</v>
      </c>
      <c r="V40" s="104" t="s">
        <v>90</v>
      </c>
      <c r="W40" s="105" t="s">
        <v>464</v>
      </c>
      <c r="Y40" s="103">
        <v>34</v>
      </c>
      <c r="Z40" s="104" t="s">
        <v>209</v>
      </c>
      <c r="AA40" s="104" t="s">
        <v>87</v>
      </c>
      <c r="AB40" s="104" t="s">
        <v>465</v>
      </c>
      <c r="AC40" s="105">
        <v>10</v>
      </c>
      <c r="AD40" s="33"/>
      <c r="AE40" s="103">
        <v>34</v>
      </c>
      <c r="AF40" s="2" t="s">
        <v>155</v>
      </c>
      <c r="AG40" s="104" t="s">
        <v>202</v>
      </c>
      <c r="AH40" s="104" t="s">
        <v>232</v>
      </c>
      <c r="AI40" s="105">
        <v>4</v>
      </c>
      <c r="AK40" s="111" t="s">
        <v>333</v>
      </c>
      <c r="AL40" s="100">
        <v>34</v>
      </c>
      <c r="AM40" s="104">
        <v>38</v>
      </c>
      <c r="AN40" s="104">
        <v>38</v>
      </c>
      <c r="AO40" s="104">
        <v>30</v>
      </c>
      <c r="AP40" s="104">
        <v>37</v>
      </c>
      <c r="AQ40" s="112">
        <v>42</v>
      </c>
      <c r="AR40" s="113">
        <f>AVERAGE(AL40:AQ40)</f>
        <v>36.5</v>
      </c>
      <c r="AS40" s="91"/>
      <c r="AT40" s="104">
        <f>(MATCH("Marshawn Lynch*",SI,0))</f>
        <v>42</v>
      </c>
      <c r="AU40" s="73">
        <v>38</v>
      </c>
      <c r="AV40" s="73">
        <v>30</v>
      </c>
      <c r="AW40" s="73" t="e">
        <v>#N/A</v>
      </c>
      <c r="AX40" s="73">
        <v>42</v>
      </c>
      <c r="AY40" s="114">
        <v>34.333333333333336</v>
      </c>
      <c r="AZ40" s="115" t="s">
        <v>228</v>
      </c>
      <c r="BA40" s="101" t="s">
        <v>94</v>
      </c>
      <c r="BB40" s="101" t="s">
        <v>137</v>
      </c>
      <c r="BC40" s="102">
        <v>4</v>
      </c>
      <c r="BD40" s="57"/>
      <c r="BE40" s="114">
        <v>93.16666666666667</v>
      </c>
      <c r="BF40" s="101" t="s">
        <v>324</v>
      </c>
      <c r="BG40" s="101" t="s">
        <v>97</v>
      </c>
      <c r="BH40" s="101" t="s">
        <v>134</v>
      </c>
      <c r="BI40" s="102">
        <v>10</v>
      </c>
      <c r="BJ40" s="91"/>
      <c r="BK40" s="100">
        <v>177</v>
      </c>
      <c r="BL40" s="101" t="s">
        <v>382</v>
      </c>
      <c r="BM40" s="91"/>
      <c r="BN40" s="100">
        <v>132</v>
      </c>
      <c r="BO40" s="101" t="s">
        <v>335</v>
      </c>
      <c r="BQ40" s="100">
        <v>87</v>
      </c>
      <c r="BR40" s="101" t="s">
        <v>466</v>
      </c>
      <c r="BT40" s="118">
        <v>81</v>
      </c>
      <c r="BU40" s="101" t="s">
        <v>467</v>
      </c>
      <c r="BW40" s="118">
        <v>46</v>
      </c>
      <c r="BX40" s="101" t="s">
        <v>468</v>
      </c>
      <c r="BY40" s="114">
        <v>87.66666666666667</v>
      </c>
      <c r="BZ40" s="101" t="s">
        <v>134</v>
      </c>
      <c r="CA40" s="101" t="s">
        <v>105</v>
      </c>
      <c r="CB40" s="101" t="s">
        <v>134</v>
      </c>
      <c r="CC40" s="102">
        <v>9</v>
      </c>
      <c r="CE40" s="114">
        <v>152.5</v>
      </c>
      <c r="CF40" s="101" t="s">
        <v>469</v>
      </c>
      <c r="CG40" s="101" t="s">
        <v>101</v>
      </c>
      <c r="CH40" s="101" t="s">
        <v>134</v>
      </c>
      <c r="CI40" s="102">
        <v>9</v>
      </c>
      <c r="CK40" s="114">
        <v>71.5</v>
      </c>
      <c r="CL40" s="101" t="s">
        <v>119</v>
      </c>
      <c r="CM40" s="101" t="s">
        <v>94</v>
      </c>
      <c r="CN40" s="101" t="s">
        <v>120</v>
      </c>
      <c r="CO40" s="102">
        <v>5</v>
      </c>
      <c r="CV40" s="73"/>
      <c r="CW40" s="73"/>
      <c r="DB40" s="72"/>
    </row>
    <row r="41" spans="3:106" ht="15">
      <c r="C41" s="100">
        <v>35</v>
      </c>
      <c r="D41" s="101" t="s">
        <v>119</v>
      </c>
      <c r="E41" s="101" t="s">
        <v>94</v>
      </c>
      <c r="F41" s="101" t="s">
        <v>120</v>
      </c>
      <c r="G41" s="102">
        <v>5</v>
      </c>
      <c r="I41" s="103">
        <v>35</v>
      </c>
      <c r="J41" s="104" t="s">
        <v>470</v>
      </c>
      <c r="K41" s="104" t="s">
        <v>154</v>
      </c>
      <c r="L41" s="104" t="s">
        <v>108</v>
      </c>
      <c r="M41" s="105">
        <v>9</v>
      </c>
      <c r="N41" s="80"/>
      <c r="O41" s="128">
        <v>35</v>
      </c>
      <c r="P41" s="129" t="s">
        <v>248</v>
      </c>
      <c r="Q41" s="130" t="s">
        <v>471</v>
      </c>
      <c r="R41" s="131" t="s">
        <v>472</v>
      </c>
      <c r="T41" s="103">
        <v>35</v>
      </c>
      <c r="U41" s="109" t="s">
        <v>150</v>
      </c>
      <c r="V41" s="104" t="s">
        <v>473</v>
      </c>
      <c r="W41" s="105" t="s">
        <v>83</v>
      </c>
      <c r="Y41" s="103">
        <v>35</v>
      </c>
      <c r="Z41" s="104" t="s">
        <v>474</v>
      </c>
      <c r="AA41" s="104" t="s">
        <v>285</v>
      </c>
      <c r="AB41" s="104" t="s">
        <v>232</v>
      </c>
      <c r="AC41" s="105">
        <v>4</v>
      </c>
      <c r="AD41" s="33"/>
      <c r="AE41" s="103">
        <v>35</v>
      </c>
      <c r="AF41" s="2" t="s">
        <v>228</v>
      </c>
      <c r="AG41" s="104" t="s">
        <v>87</v>
      </c>
      <c r="AH41" s="104" t="s">
        <v>232</v>
      </c>
      <c r="AI41" s="105">
        <v>4</v>
      </c>
      <c r="AK41" s="111" t="s">
        <v>119</v>
      </c>
      <c r="AL41" s="100">
        <v>35</v>
      </c>
      <c r="AM41" s="104">
        <v>56</v>
      </c>
      <c r="AN41" s="104">
        <v>68</v>
      </c>
      <c r="AO41" s="104">
        <v>54</v>
      </c>
      <c r="AP41" s="104">
        <v>51</v>
      </c>
      <c r="AQ41" s="112">
        <v>165</v>
      </c>
      <c r="AR41" s="113">
        <f t="shared" si="0"/>
        <v>71.5</v>
      </c>
      <c r="AS41" s="91"/>
      <c r="AT41" s="104">
        <f>(MATCH("Adrian Peterson*",SI,0))</f>
        <v>165</v>
      </c>
      <c r="AU41" s="73">
        <v>68</v>
      </c>
      <c r="AV41" s="73">
        <v>54</v>
      </c>
      <c r="AW41" s="73" t="e">
        <v>#N/A</v>
      </c>
      <c r="AX41" s="73">
        <v>165</v>
      </c>
      <c r="AY41" s="114">
        <v>36.5</v>
      </c>
      <c r="AZ41" s="115" t="s">
        <v>333</v>
      </c>
      <c r="BA41" s="101" t="s">
        <v>94</v>
      </c>
      <c r="BB41" s="101" t="s">
        <v>262</v>
      </c>
      <c r="BC41" s="102">
        <v>6</v>
      </c>
      <c r="BD41" s="57"/>
      <c r="BE41" s="114">
        <v>103.2</v>
      </c>
      <c r="BF41" s="101" t="s">
        <v>475</v>
      </c>
      <c r="BG41" s="101" t="s">
        <v>97</v>
      </c>
      <c r="BH41" s="101" t="s">
        <v>415</v>
      </c>
      <c r="BI41" s="102">
        <v>5</v>
      </c>
      <c r="BJ41" s="91"/>
      <c r="BK41" s="100">
        <v>180</v>
      </c>
      <c r="BL41" s="101" t="s">
        <v>373</v>
      </c>
      <c r="BM41" s="91"/>
      <c r="BN41" s="100">
        <v>9</v>
      </c>
      <c r="BO41" s="101" t="s">
        <v>129</v>
      </c>
      <c r="BQ41" s="100">
        <v>167</v>
      </c>
      <c r="BR41" s="101" t="s">
        <v>476</v>
      </c>
      <c r="BT41" s="118">
        <v>77</v>
      </c>
      <c r="BU41" s="101" t="s">
        <v>355</v>
      </c>
      <c r="BW41" s="118">
        <v>50</v>
      </c>
      <c r="BX41" s="101" t="s">
        <v>161</v>
      </c>
      <c r="BY41" s="114">
        <v>116.4</v>
      </c>
      <c r="BZ41" s="101" t="s">
        <v>275</v>
      </c>
      <c r="CA41" s="101" t="s">
        <v>94</v>
      </c>
      <c r="CB41" s="101" t="s">
        <v>171</v>
      </c>
      <c r="CC41" s="102">
        <v>4</v>
      </c>
      <c r="CE41" s="114">
        <v>160</v>
      </c>
      <c r="CF41" s="101" t="s">
        <v>477</v>
      </c>
      <c r="CG41" s="101" t="s">
        <v>196</v>
      </c>
      <c r="CH41" s="101" t="s">
        <v>134</v>
      </c>
      <c r="CI41" s="102">
        <v>9</v>
      </c>
      <c r="CK41" s="114">
        <v>81.33333333333333</v>
      </c>
      <c r="CL41" s="101" t="s">
        <v>478</v>
      </c>
      <c r="CM41" s="101" t="s">
        <v>94</v>
      </c>
      <c r="CN41" s="101" t="s">
        <v>415</v>
      </c>
      <c r="CO41" s="102">
        <v>5</v>
      </c>
      <c r="CV41" s="73"/>
      <c r="CW41" s="73"/>
      <c r="DB41" s="72"/>
    </row>
    <row r="42" spans="3:106" ht="15">
      <c r="C42" s="100">
        <v>36</v>
      </c>
      <c r="D42" s="101" t="s">
        <v>422</v>
      </c>
      <c r="E42" s="101" t="s">
        <v>94</v>
      </c>
      <c r="F42" s="101" t="s">
        <v>393</v>
      </c>
      <c r="G42" s="102">
        <v>10</v>
      </c>
      <c r="I42" s="103">
        <v>36</v>
      </c>
      <c r="J42" s="104" t="s">
        <v>270</v>
      </c>
      <c r="K42" s="104" t="s">
        <v>97</v>
      </c>
      <c r="L42" s="104" t="s">
        <v>479</v>
      </c>
      <c r="M42" s="105">
        <v>6</v>
      </c>
      <c r="N42" s="80"/>
      <c r="O42" s="128">
        <v>36</v>
      </c>
      <c r="P42" s="129" t="s">
        <v>150</v>
      </c>
      <c r="Q42" s="130" t="s">
        <v>391</v>
      </c>
      <c r="R42" s="131" t="s">
        <v>88</v>
      </c>
      <c r="T42" s="103">
        <v>36</v>
      </c>
      <c r="U42" s="109" t="s">
        <v>133</v>
      </c>
      <c r="V42" s="104" t="s">
        <v>296</v>
      </c>
      <c r="W42" s="105" t="s">
        <v>350</v>
      </c>
      <c r="Y42" s="103">
        <v>36</v>
      </c>
      <c r="Z42" s="104" t="s">
        <v>133</v>
      </c>
      <c r="AA42" s="104" t="s">
        <v>285</v>
      </c>
      <c r="AB42" s="104" t="s">
        <v>318</v>
      </c>
      <c r="AC42" s="105">
        <v>8</v>
      </c>
      <c r="AD42" s="33"/>
      <c r="AE42" s="103">
        <v>36</v>
      </c>
      <c r="AF42" s="2" t="s">
        <v>223</v>
      </c>
      <c r="AG42" s="104" t="s">
        <v>285</v>
      </c>
      <c r="AH42" s="104" t="s">
        <v>480</v>
      </c>
      <c r="AI42" s="105">
        <v>10</v>
      </c>
      <c r="AK42" s="111" t="s">
        <v>422</v>
      </c>
      <c r="AL42" s="100">
        <v>36</v>
      </c>
      <c r="AM42" s="104">
        <v>54</v>
      </c>
      <c r="AN42" s="104">
        <v>42</v>
      </c>
      <c r="AO42" s="104">
        <v>46</v>
      </c>
      <c r="AP42" s="104">
        <v>34</v>
      </c>
      <c r="AQ42" s="112">
        <v>40</v>
      </c>
      <c r="AR42" s="113">
        <f t="shared" si="0"/>
        <v>42</v>
      </c>
      <c r="AS42" s="91"/>
      <c r="AT42" s="104">
        <f>(MATCH("Carnell Williams*",SI,0))</f>
        <v>40</v>
      </c>
      <c r="AU42" s="73">
        <v>42</v>
      </c>
      <c r="AV42" s="73" t="e">
        <v>#N/A</v>
      </c>
      <c r="AW42" s="73">
        <v>34</v>
      </c>
      <c r="AX42" s="73">
        <v>40</v>
      </c>
      <c r="AY42" s="114">
        <v>39</v>
      </c>
      <c r="AZ42" s="115" t="s">
        <v>221</v>
      </c>
      <c r="BA42" s="101" t="s">
        <v>97</v>
      </c>
      <c r="BB42" s="101" t="s">
        <v>222</v>
      </c>
      <c r="BC42" s="102">
        <v>6</v>
      </c>
      <c r="BD42" s="57"/>
      <c r="BE42" s="114">
        <v>103.6</v>
      </c>
      <c r="BF42" s="101" t="s">
        <v>481</v>
      </c>
      <c r="BG42" s="101" t="s">
        <v>97</v>
      </c>
      <c r="BH42" s="101" t="s">
        <v>107</v>
      </c>
      <c r="BI42" s="102">
        <v>9</v>
      </c>
      <c r="BJ42" s="91"/>
      <c r="BK42" s="100">
        <v>109</v>
      </c>
      <c r="BL42" s="101" t="s">
        <v>385</v>
      </c>
      <c r="BM42" s="91"/>
      <c r="BN42" s="100">
        <v>144</v>
      </c>
      <c r="BO42" s="101" t="s">
        <v>482</v>
      </c>
      <c r="BQ42" s="100">
        <v>150</v>
      </c>
      <c r="BR42" s="101" t="s">
        <v>483</v>
      </c>
      <c r="BT42" s="118">
        <v>59</v>
      </c>
      <c r="BU42" s="101" t="s">
        <v>484</v>
      </c>
      <c r="BW42" s="118">
        <v>27</v>
      </c>
      <c r="BX42" s="101" t="s">
        <v>485</v>
      </c>
      <c r="BY42" s="114">
        <v>73.66666666666667</v>
      </c>
      <c r="BZ42" s="101" t="s">
        <v>429</v>
      </c>
      <c r="CA42" s="101" t="s">
        <v>97</v>
      </c>
      <c r="CB42" s="101" t="s">
        <v>307</v>
      </c>
      <c r="CC42" s="102">
        <v>9</v>
      </c>
      <c r="CE42" s="114">
        <v>9.333333333333334</v>
      </c>
      <c r="CF42" s="101" t="s">
        <v>189</v>
      </c>
      <c r="CG42" s="101" t="s">
        <v>94</v>
      </c>
      <c r="CH42" s="101" t="s">
        <v>130</v>
      </c>
      <c r="CI42" s="102">
        <v>5</v>
      </c>
      <c r="CK42" s="114">
        <v>144.4</v>
      </c>
      <c r="CL42" s="101" t="s">
        <v>486</v>
      </c>
      <c r="CM42" s="101" t="s">
        <v>94</v>
      </c>
      <c r="CN42" s="101" t="s">
        <v>415</v>
      </c>
      <c r="CO42" s="102">
        <v>5</v>
      </c>
      <c r="CV42" s="73"/>
      <c r="CW42" s="73"/>
      <c r="DB42" s="72"/>
    </row>
    <row r="43" spans="3:106" ht="15">
      <c r="C43" s="100">
        <v>37</v>
      </c>
      <c r="D43" s="101" t="s">
        <v>487</v>
      </c>
      <c r="E43" s="101" t="s">
        <v>94</v>
      </c>
      <c r="F43" s="101" t="s">
        <v>164</v>
      </c>
      <c r="G43" s="102">
        <v>8</v>
      </c>
      <c r="I43" s="103">
        <v>37</v>
      </c>
      <c r="J43" s="104" t="s">
        <v>335</v>
      </c>
      <c r="K43" s="104" t="s">
        <v>94</v>
      </c>
      <c r="L43" s="104" t="s">
        <v>488</v>
      </c>
      <c r="M43" s="105">
        <v>9</v>
      </c>
      <c r="N43" s="80"/>
      <c r="O43" s="128">
        <v>37</v>
      </c>
      <c r="P43" s="129" t="s">
        <v>443</v>
      </c>
      <c r="Q43" s="130" t="s">
        <v>202</v>
      </c>
      <c r="R43" s="131" t="s">
        <v>109</v>
      </c>
      <c r="T43" s="103">
        <v>37</v>
      </c>
      <c r="U43" s="109" t="s">
        <v>444</v>
      </c>
      <c r="V43" s="104" t="s">
        <v>296</v>
      </c>
      <c r="W43" s="105" t="s">
        <v>350</v>
      </c>
      <c r="Y43" s="103">
        <v>37</v>
      </c>
      <c r="Z43" s="104" t="s">
        <v>434</v>
      </c>
      <c r="AA43" s="104" t="s">
        <v>87</v>
      </c>
      <c r="AB43" s="104" t="s">
        <v>489</v>
      </c>
      <c r="AC43" s="105">
        <v>6</v>
      </c>
      <c r="AD43" s="33"/>
      <c r="AE43" s="103">
        <v>37</v>
      </c>
      <c r="AF43" s="2" t="s">
        <v>298</v>
      </c>
      <c r="AG43" s="104" t="s">
        <v>285</v>
      </c>
      <c r="AH43" s="104" t="s">
        <v>218</v>
      </c>
      <c r="AI43" s="105">
        <v>10</v>
      </c>
      <c r="AK43" s="111" t="s">
        <v>487</v>
      </c>
      <c r="AL43" s="100">
        <v>37</v>
      </c>
      <c r="AM43" s="104">
        <v>69</v>
      </c>
      <c r="AN43" s="104">
        <v>67</v>
      </c>
      <c r="AO43" s="104">
        <v>62</v>
      </c>
      <c r="AP43" s="104">
        <v>63</v>
      </c>
      <c r="AQ43" s="112">
        <v>70</v>
      </c>
      <c r="AR43" s="113">
        <f t="shared" si="0"/>
        <v>61.333333333333336</v>
      </c>
      <c r="AS43" s="91"/>
      <c r="AT43" s="104">
        <f>(MATCH("Julius Jones*",SI,0))</f>
        <v>70</v>
      </c>
      <c r="AU43" s="73">
        <v>67</v>
      </c>
      <c r="AV43" s="73">
        <v>62</v>
      </c>
      <c r="AW43" s="73">
        <v>63</v>
      </c>
      <c r="AX43" s="73">
        <v>70</v>
      </c>
      <c r="AY43" s="114">
        <v>40</v>
      </c>
      <c r="AZ43" s="115" t="s">
        <v>233</v>
      </c>
      <c r="BA43" s="101" t="s">
        <v>97</v>
      </c>
      <c r="BB43" s="101" t="s">
        <v>234</v>
      </c>
      <c r="BC43" s="102">
        <v>7</v>
      </c>
      <c r="BD43" s="57"/>
      <c r="BE43" s="114">
        <v>105</v>
      </c>
      <c r="BF43" s="101" t="s">
        <v>490</v>
      </c>
      <c r="BG43" s="101" t="s">
        <v>97</v>
      </c>
      <c r="BH43" s="101" t="s">
        <v>184</v>
      </c>
      <c r="BI43" s="102">
        <v>6</v>
      </c>
      <c r="BJ43" s="91"/>
      <c r="BK43" s="100">
        <v>164</v>
      </c>
      <c r="BL43" s="101" t="s">
        <v>491</v>
      </c>
      <c r="BM43" s="91"/>
      <c r="BN43" s="100">
        <v>182</v>
      </c>
      <c r="BO43" s="101" t="s">
        <v>492</v>
      </c>
      <c r="BQ43" s="100">
        <v>170</v>
      </c>
      <c r="BR43" s="101" t="s">
        <v>493</v>
      </c>
      <c r="BT43" s="118">
        <v>82</v>
      </c>
      <c r="BU43" s="101" t="s">
        <v>494</v>
      </c>
      <c r="BW43" s="119" t="s">
        <v>495</v>
      </c>
      <c r="BX43" s="120"/>
      <c r="BY43" s="114">
        <v>87.5</v>
      </c>
      <c r="BZ43" s="101" t="s">
        <v>294</v>
      </c>
      <c r="CA43" s="101" t="s">
        <v>196</v>
      </c>
      <c r="CB43" s="101" t="s">
        <v>211</v>
      </c>
      <c r="CC43" s="102">
        <v>4</v>
      </c>
      <c r="CE43" s="114">
        <v>19.5</v>
      </c>
      <c r="CF43" s="101" t="s">
        <v>129</v>
      </c>
      <c r="CG43" s="101" t="s">
        <v>97</v>
      </c>
      <c r="CH43" s="101" t="s">
        <v>130</v>
      </c>
      <c r="CI43" s="102">
        <v>5</v>
      </c>
      <c r="CK43" s="114">
        <v>147</v>
      </c>
      <c r="CL43" s="101" t="s">
        <v>496</v>
      </c>
      <c r="CM43" s="101" t="s">
        <v>94</v>
      </c>
      <c r="CN43" s="101" t="s">
        <v>130</v>
      </c>
      <c r="CO43" s="102">
        <v>5</v>
      </c>
      <c r="CV43" s="73"/>
      <c r="CW43" s="73"/>
      <c r="CX43" s="73"/>
      <c r="DB43" s="72"/>
    </row>
    <row r="44" spans="3:106" ht="15">
      <c r="C44" s="100">
        <v>38</v>
      </c>
      <c r="D44" s="101" t="s">
        <v>298</v>
      </c>
      <c r="E44" s="101" t="s">
        <v>97</v>
      </c>
      <c r="F44" s="101" t="s">
        <v>213</v>
      </c>
      <c r="G44" s="102">
        <v>10</v>
      </c>
      <c r="I44" s="103">
        <v>38</v>
      </c>
      <c r="J44" s="104" t="s">
        <v>333</v>
      </c>
      <c r="K44" s="104" t="s">
        <v>94</v>
      </c>
      <c r="L44" s="104" t="s">
        <v>479</v>
      </c>
      <c r="M44" s="105">
        <v>6</v>
      </c>
      <c r="N44" s="80"/>
      <c r="O44" s="128">
        <v>38</v>
      </c>
      <c r="P44" s="129" t="s">
        <v>434</v>
      </c>
      <c r="Q44" s="130" t="s">
        <v>87</v>
      </c>
      <c r="R44" s="131" t="s">
        <v>497</v>
      </c>
      <c r="T44" s="103">
        <v>38</v>
      </c>
      <c r="U44" s="109" t="s">
        <v>484</v>
      </c>
      <c r="V44" s="104" t="s">
        <v>179</v>
      </c>
      <c r="W44" s="105" t="s">
        <v>192</v>
      </c>
      <c r="Y44" s="103">
        <v>38</v>
      </c>
      <c r="Z44" s="104" t="s">
        <v>484</v>
      </c>
      <c r="AA44" s="104" t="s">
        <v>202</v>
      </c>
      <c r="AB44" s="104" t="s">
        <v>182</v>
      </c>
      <c r="AC44" s="105">
        <v>5</v>
      </c>
      <c r="AD44" s="33"/>
      <c r="AE44" s="103">
        <v>38</v>
      </c>
      <c r="AF44" s="2" t="s">
        <v>257</v>
      </c>
      <c r="AG44" s="104" t="s">
        <v>285</v>
      </c>
      <c r="AH44" s="104" t="s">
        <v>232</v>
      </c>
      <c r="AI44" s="105">
        <v>4</v>
      </c>
      <c r="AK44" s="111" t="s">
        <v>298</v>
      </c>
      <c r="AL44" s="100">
        <v>38</v>
      </c>
      <c r="AM44" s="104">
        <v>26</v>
      </c>
      <c r="AN44" s="104">
        <v>53</v>
      </c>
      <c r="AO44" s="104">
        <v>49</v>
      </c>
      <c r="AP44" s="104">
        <v>59</v>
      </c>
      <c r="AQ44" s="112">
        <v>37</v>
      </c>
      <c r="AR44" s="113">
        <f t="shared" si="0"/>
        <v>43.666666666666664</v>
      </c>
      <c r="AS44" s="91"/>
      <c r="AT44" s="104">
        <f>(MATCH("Randy Moss*",SI,0))</f>
        <v>37</v>
      </c>
      <c r="AU44" s="73">
        <v>53</v>
      </c>
      <c r="AV44" s="73">
        <v>49</v>
      </c>
      <c r="AW44" s="73">
        <v>59</v>
      </c>
      <c r="AX44" s="73">
        <v>37</v>
      </c>
      <c r="AY44" s="114">
        <v>40.166666666666664</v>
      </c>
      <c r="AZ44" s="115" t="s">
        <v>135</v>
      </c>
      <c r="BA44" s="101" t="s">
        <v>97</v>
      </c>
      <c r="BB44" s="101" t="s">
        <v>103</v>
      </c>
      <c r="BC44" s="102">
        <v>8</v>
      </c>
      <c r="BD44" s="57"/>
      <c r="BE44" s="114">
        <v>106</v>
      </c>
      <c r="BF44" s="101" t="s">
        <v>498</v>
      </c>
      <c r="BG44" s="101" t="s">
        <v>97</v>
      </c>
      <c r="BH44" s="101" t="s">
        <v>234</v>
      </c>
      <c r="BI44" s="102">
        <v>7</v>
      </c>
      <c r="BJ44" s="91"/>
      <c r="BK44" s="100">
        <v>178</v>
      </c>
      <c r="BL44" s="101" t="s">
        <v>499</v>
      </c>
      <c r="BM44" s="91"/>
      <c r="BN44" s="100">
        <v>176</v>
      </c>
      <c r="BO44" s="101" t="s">
        <v>500</v>
      </c>
      <c r="BQ44" s="100">
        <v>13</v>
      </c>
      <c r="BR44" s="101" t="s">
        <v>501</v>
      </c>
      <c r="BT44" s="118">
        <v>50</v>
      </c>
      <c r="BU44" s="101" t="s">
        <v>372</v>
      </c>
      <c r="BW44" s="118">
        <v>31</v>
      </c>
      <c r="BX44" s="101" t="s">
        <v>502</v>
      </c>
      <c r="BY44" s="114">
        <v>126.6</v>
      </c>
      <c r="BZ44" s="101" t="s">
        <v>283</v>
      </c>
      <c r="CA44" s="101" t="s">
        <v>94</v>
      </c>
      <c r="CB44" s="101" t="s">
        <v>171</v>
      </c>
      <c r="CC44" s="102">
        <v>4</v>
      </c>
      <c r="CE44" s="114">
        <v>28.833333333333332</v>
      </c>
      <c r="CF44" s="101" t="s">
        <v>316</v>
      </c>
      <c r="CG44" s="101" t="s">
        <v>154</v>
      </c>
      <c r="CH44" s="101" t="s">
        <v>130</v>
      </c>
      <c r="CI44" s="102">
        <v>5</v>
      </c>
      <c r="CK44" s="114">
        <v>172</v>
      </c>
      <c r="CL44" s="101" t="s">
        <v>503</v>
      </c>
      <c r="CM44" s="101" t="s">
        <v>94</v>
      </c>
      <c r="CN44" s="101" t="s">
        <v>173</v>
      </c>
      <c r="CO44" s="102">
        <v>5</v>
      </c>
      <c r="CV44" s="73"/>
      <c r="CW44" s="73"/>
      <c r="CX44" s="73"/>
      <c r="CY44" s="99"/>
      <c r="CZ44" s="73"/>
      <c r="DA44" s="73"/>
      <c r="DB44" s="72"/>
    </row>
    <row r="45" spans="3:106" ht="15">
      <c r="C45" s="100">
        <v>39</v>
      </c>
      <c r="D45" s="101" t="s">
        <v>221</v>
      </c>
      <c r="E45" s="101" t="s">
        <v>97</v>
      </c>
      <c r="F45" s="101" t="s">
        <v>222</v>
      </c>
      <c r="G45" s="102">
        <v>6</v>
      </c>
      <c r="I45" s="103">
        <v>39</v>
      </c>
      <c r="J45" s="104" t="s">
        <v>308</v>
      </c>
      <c r="K45" s="104" t="s">
        <v>97</v>
      </c>
      <c r="L45" s="104" t="s">
        <v>190</v>
      </c>
      <c r="M45" s="105">
        <v>5</v>
      </c>
      <c r="N45" s="80"/>
      <c r="O45" s="128">
        <v>39</v>
      </c>
      <c r="P45" s="129" t="s">
        <v>378</v>
      </c>
      <c r="Q45" s="130" t="s">
        <v>504</v>
      </c>
      <c r="R45" s="131" t="s">
        <v>425</v>
      </c>
      <c r="T45" s="103">
        <v>39</v>
      </c>
      <c r="U45" s="109" t="s">
        <v>458</v>
      </c>
      <c r="V45" s="104" t="s">
        <v>296</v>
      </c>
      <c r="W45" s="105" t="s">
        <v>245</v>
      </c>
      <c r="Y45" s="103">
        <v>39</v>
      </c>
      <c r="Z45" s="104" t="s">
        <v>355</v>
      </c>
      <c r="AA45" s="104" t="s">
        <v>285</v>
      </c>
      <c r="AB45" s="104" t="s">
        <v>505</v>
      </c>
      <c r="AC45" s="105">
        <v>7</v>
      </c>
      <c r="AD45" s="33"/>
      <c r="AE45" s="103">
        <v>39</v>
      </c>
      <c r="AF45" s="2" t="s">
        <v>308</v>
      </c>
      <c r="AG45" s="104" t="s">
        <v>285</v>
      </c>
      <c r="AH45" s="104" t="s">
        <v>220</v>
      </c>
      <c r="AI45" s="105">
        <v>5</v>
      </c>
      <c r="AK45" s="111" t="s">
        <v>221</v>
      </c>
      <c r="AL45" s="100">
        <v>39</v>
      </c>
      <c r="AM45" s="104">
        <v>32</v>
      </c>
      <c r="AN45" s="104">
        <v>48</v>
      </c>
      <c r="AO45" s="104">
        <v>39</v>
      </c>
      <c r="AP45" s="104">
        <v>33</v>
      </c>
      <c r="AQ45" s="112">
        <v>43</v>
      </c>
      <c r="AR45" s="113">
        <f t="shared" si="0"/>
        <v>39</v>
      </c>
      <c r="AS45" s="91"/>
      <c r="AT45" s="104">
        <f>(MATCH("Javon Walker*",SI,0))</f>
        <v>43</v>
      </c>
      <c r="AU45" s="73">
        <v>48</v>
      </c>
      <c r="AV45" s="73">
        <v>39</v>
      </c>
      <c r="AW45" s="73">
        <v>33</v>
      </c>
      <c r="AX45" s="73">
        <v>43</v>
      </c>
      <c r="AY45" s="114">
        <v>41.333333333333336</v>
      </c>
      <c r="AZ45" s="115" t="s">
        <v>470</v>
      </c>
      <c r="BA45" s="101" t="s">
        <v>154</v>
      </c>
      <c r="BB45" s="101" t="s">
        <v>107</v>
      </c>
      <c r="BC45" s="102">
        <v>9</v>
      </c>
      <c r="BD45" s="57"/>
      <c r="BE45" s="114">
        <v>109.4</v>
      </c>
      <c r="BF45" s="101" t="s">
        <v>506</v>
      </c>
      <c r="BG45" s="101" t="s">
        <v>97</v>
      </c>
      <c r="BH45" s="101" t="s">
        <v>173</v>
      </c>
      <c r="BI45" s="102">
        <v>5</v>
      </c>
      <c r="BJ45" s="91"/>
      <c r="BK45" s="100">
        <v>254</v>
      </c>
      <c r="BL45" s="101" t="s">
        <v>507</v>
      </c>
      <c r="BM45" s="91"/>
      <c r="BN45" s="100">
        <v>47</v>
      </c>
      <c r="BO45" s="101" t="s">
        <v>461</v>
      </c>
      <c r="BQ45" s="100">
        <v>171</v>
      </c>
      <c r="BR45" s="101" t="s">
        <v>508</v>
      </c>
      <c r="BT45" s="118">
        <v>54</v>
      </c>
      <c r="BU45" s="101" t="s">
        <v>377</v>
      </c>
      <c r="BW45" s="119" t="s">
        <v>509</v>
      </c>
      <c r="BX45" s="120"/>
      <c r="BY45" s="114">
        <v>20.833333333333332</v>
      </c>
      <c r="BZ45" s="101" t="s">
        <v>210</v>
      </c>
      <c r="CA45" s="101" t="s">
        <v>94</v>
      </c>
      <c r="CB45" s="101" t="s">
        <v>211</v>
      </c>
      <c r="CC45" s="102">
        <v>4</v>
      </c>
      <c r="CE45" s="114">
        <v>44.166666666666664</v>
      </c>
      <c r="CF45" s="101" t="s">
        <v>308</v>
      </c>
      <c r="CG45" s="101" t="s">
        <v>97</v>
      </c>
      <c r="CH45" s="101" t="s">
        <v>130</v>
      </c>
      <c r="CI45" s="102">
        <v>5</v>
      </c>
      <c r="CK45" s="114">
        <v>96.5</v>
      </c>
      <c r="CL45" s="101" t="s">
        <v>510</v>
      </c>
      <c r="CM45" s="101" t="s">
        <v>196</v>
      </c>
      <c r="CN45" s="101" t="s">
        <v>173</v>
      </c>
      <c r="CO45" s="102">
        <v>5</v>
      </c>
      <c r="CV45" s="73"/>
      <c r="CW45" s="73"/>
      <c r="CX45" s="73"/>
      <c r="CY45" s="99"/>
      <c r="CZ45" s="73"/>
      <c r="DA45" s="73"/>
      <c r="DB45" s="72"/>
    </row>
    <row r="46" spans="3:106" ht="15">
      <c r="C46" s="100">
        <v>40</v>
      </c>
      <c r="D46" s="101" t="s">
        <v>257</v>
      </c>
      <c r="E46" s="101" t="s">
        <v>97</v>
      </c>
      <c r="F46" s="101" t="s">
        <v>137</v>
      </c>
      <c r="G46" s="102">
        <v>4</v>
      </c>
      <c r="I46" s="103">
        <v>40</v>
      </c>
      <c r="J46" s="104" t="s">
        <v>135</v>
      </c>
      <c r="K46" s="104" t="s">
        <v>97</v>
      </c>
      <c r="L46" s="104" t="s">
        <v>284</v>
      </c>
      <c r="M46" s="105">
        <v>8</v>
      </c>
      <c r="N46" s="80"/>
      <c r="O46" s="128">
        <v>40</v>
      </c>
      <c r="P46" s="129" t="s">
        <v>484</v>
      </c>
      <c r="Q46" s="130" t="s">
        <v>511</v>
      </c>
      <c r="R46" s="131" t="s">
        <v>215</v>
      </c>
      <c r="T46" s="103">
        <v>40</v>
      </c>
      <c r="U46" s="109" t="s">
        <v>512</v>
      </c>
      <c r="V46" s="104" t="s">
        <v>296</v>
      </c>
      <c r="W46" s="105" t="s">
        <v>230</v>
      </c>
      <c r="Y46" s="103">
        <v>40</v>
      </c>
      <c r="Z46" s="104" t="s">
        <v>452</v>
      </c>
      <c r="AA46" s="104" t="s">
        <v>87</v>
      </c>
      <c r="AB46" s="104" t="s">
        <v>232</v>
      </c>
      <c r="AC46" s="105">
        <v>4</v>
      </c>
      <c r="AD46" s="33"/>
      <c r="AE46" s="103">
        <v>40</v>
      </c>
      <c r="AF46" s="2" t="s">
        <v>422</v>
      </c>
      <c r="AG46" s="104" t="s">
        <v>87</v>
      </c>
      <c r="AH46" s="104" t="s">
        <v>465</v>
      </c>
      <c r="AI46" s="105">
        <v>10</v>
      </c>
      <c r="AK46" s="111" t="s">
        <v>257</v>
      </c>
      <c r="AL46" s="100">
        <v>40</v>
      </c>
      <c r="AM46" s="104">
        <v>41</v>
      </c>
      <c r="AN46" s="104">
        <v>44</v>
      </c>
      <c r="AO46" s="104">
        <v>52</v>
      </c>
      <c r="AP46" s="104">
        <v>35</v>
      </c>
      <c r="AQ46" s="112">
        <v>38</v>
      </c>
      <c r="AR46" s="113">
        <f t="shared" si="0"/>
        <v>41.666666666666664</v>
      </c>
      <c r="AS46" s="91"/>
      <c r="AT46" s="104">
        <f>(MATCH("Marques Colston*",SI,0))</f>
        <v>38</v>
      </c>
      <c r="AU46" s="73">
        <v>44</v>
      </c>
      <c r="AV46" s="73">
        <v>52</v>
      </c>
      <c r="AW46" s="73">
        <v>35</v>
      </c>
      <c r="AX46" s="73">
        <v>38</v>
      </c>
      <c r="AY46" s="114">
        <v>41.666666666666664</v>
      </c>
      <c r="AZ46" s="115" t="s">
        <v>257</v>
      </c>
      <c r="BA46" s="101" t="s">
        <v>97</v>
      </c>
      <c r="BB46" s="101" t="s">
        <v>137</v>
      </c>
      <c r="BC46" s="102">
        <v>4</v>
      </c>
      <c r="BD46" s="57"/>
      <c r="BE46" s="114">
        <v>112.4</v>
      </c>
      <c r="BF46" s="101" t="s">
        <v>238</v>
      </c>
      <c r="BG46" s="101" t="s">
        <v>97</v>
      </c>
      <c r="BH46" s="101" t="s">
        <v>197</v>
      </c>
      <c r="BI46" s="102">
        <v>8</v>
      </c>
      <c r="BJ46" s="91"/>
      <c r="BK46" s="100">
        <v>28</v>
      </c>
      <c r="BL46" s="101" t="s">
        <v>172</v>
      </c>
      <c r="BM46" s="91"/>
      <c r="BN46" s="100">
        <v>77</v>
      </c>
      <c r="BO46" s="101" t="s">
        <v>513</v>
      </c>
      <c r="BQ46" s="100">
        <v>42</v>
      </c>
      <c r="BR46" s="101" t="s">
        <v>514</v>
      </c>
      <c r="BT46" s="119" t="s">
        <v>384</v>
      </c>
      <c r="BU46" s="121"/>
      <c r="BW46" s="118">
        <v>2</v>
      </c>
      <c r="BX46" s="101" t="s">
        <v>515</v>
      </c>
      <c r="BY46" s="114">
        <v>178.5</v>
      </c>
      <c r="BZ46" s="101" t="s">
        <v>516</v>
      </c>
      <c r="CA46" s="101" t="s">
        <v>94</v>
      </c>
      <c r="CB46" s="101" t="s">
        <v>517</v>
      </c>
      <c r="CC46" s="102" t="s">
        <v>518</v>
      </c>
      <c r="CE46" s="114">
        <v>147</v>
      </c>
      <c r="CF46" s="101" t="s">
        <v>496</v>
      </c>
      <c r="CG46" s="101" t="s">
        <v>94</v>
      </c>
      <c r="CH46" s="101" t="s">
        <v>130</v>
      </c>
      <c r="CI46" s="102">
        <v>5</v>
      </c>
      <c r="CK46" s="114">
        <v>19.5</v>
      </c>
      <c r="CL46" s="101" t="s">
        <v>129</v>
      </c>
      <c r="CM46" s="101" t="s">
        <v>97</v>
      </c>
      <c r="CN46" s="101" t="s">
        <v>130</v>
      </c>
      <c r="CO46" s="102">
        <v>5</v>
      </c>
      <c r="CV46" s="73"/>
      <c r="CW46" s="73"/>
      <c r="CX46" s="73"/>
      <c r="CY46" s="99"/>
      <c r="CZ46" s="73"/>
      <c r="DA46" s="73"/>
      <c r="DB46" s="72"/>
    </row>
    <row r="47" spans="3:106" ht="15">
      <c r="C47" s="100">
        <v>41</v>
      </c>
      <c r="D47" s="101" t="s">
        <v>398</v>
      </c>
      <c r="E47" s="101" t="s">
        <v>154</v>
      </c>
      <c r="F47" s="101" t="s">
        <v>213</v>
      </c>
      <c r="G47" s="102">
        <v>10</v>
      </c>
      <c r="I47" s="103">
        <v>41</v>
      </c>
      <c r="J47" s="104" t="s">
        <v>257</v>
      </c>
      <c r="K47" s="104" t="s">
        <v>97</v>
      </c>
      <c r="L47" s="104" t="s">
        <v>251</v>
      </c>
      <c r="M47" s="105">
        <v>4</v>
      </c>
      <c r="N47" s="80"/>
      <c r="O47" s="128">
        <v>41</v>
      </c>
      <c r="P47" s="129" t="s">
        <v>444</v>
      </c>
      <c r="Q47" s="130" t="s">
        <v>285</v>
      </c>
      <c r="R47" s="131" t="s">
        <v>417</v>
      </c>
      <c r="T47" s="103">
        <v>41</v>
      </c>
      <c r="U47" s="109" t="s">
        <v>118</v>
      </c>
      <c r="V47" s="104" t="s">
        <v>296</v>
      </c>
      <c r="W47" s="105" t="s">
        <v>519</v>
      </c>
      <c r="Y47" s="103">
        <v>41</v>
      </c>
      <c r="Z47" s="104" t="s">
        <v>453</v>
      </c>
      <c r="AA47" s="104" t="s">
        <v>87</v>
      </c>
      <c r="AB47" s="104" t="s">
        <v>520</v>
      </c>
      <c r="AC47" s="105">
        <v>7</v>
      </c>
      <c r="AD47" s="33"/>
      <c r="AE47" s="103">
        <v>41</v>
      </c>
      <c r="AF47" s="2" t="s">
        <v>270</v>
      </c>
      <c r="AG47" s="104" t="s">
        <v>285</v>
      </c>
      <c r="AH47" s="104" t="s">
        <v>489</v>
      </c>
      <c r="AI47" s="105">
        <v>6</v>
      </c>
      <c r="AK47" s="111" t="s">
        <v>398</v>
      </c>
      <c r="AL47" s="100">
        <v>41</v>
      </c>
      <c r="AM47" s="104">
        <v>34</v>
      </c>
      <c r="AN47" s="104">
        <v>26</v>
      </c>
      <c r="AO47" s="104">
        <v>27</v>
      </c>
      <c r="AP47" s="104">
        <v>42</v>
      </c>
      <c r="AQ47" s="112">
        <v>32</v>
      </c>
      <c r="AR47" s="113">
        <f t="shared" si="0"/>
        <v>33.666666666666664</v>
      </c>
      <c r="AS47" s="91"/>
      <c r="AT47" s="104">
        <f>(MATCH("Tom Brady*",SI,0))</f>
        <v>32</v>
      </c>
      <c r="AU47" s="73">
        <v>26</v>
      </c>
      <c r="AV47" s="73">
        <v>27</v>
      </c>
      <c r="AW47" s="73">
        <v>42</v>
      </c>
      <c r="AX47" s="73">
        <v>32</v>
      </c>
      <c r="AY47" s="114">
        <v>42</v>
      </c>
      <c r="AZ47" s="115" t="s">
        <v>422</v>
      </c>
      <c r="BA47" s="101" t="s">
        <v>94</v>
      </c>
      <c r="BB47" s="101" t="s">
        <v>393</v>
      </c>
      <c r="BC47" s="102">
        <v>10</v>
      </c>
      <c r="BD47" s="57"/>
      <c r="BE47" s="114">
        <v>113.4</v>
      </c>
      <c r="BF47" s="101" t="s">
        <v>521</v>
      </c>
      <c r="BG47" s="101" t="s">
        <v>97</v>
      </c>
      <c r="BH47" s="101" t="s">
        <v>139</v>
      </c>
      <c r="BI47" s="102">
        <v>8</v>
      </c>
      <c r="BJ47" s="91"/>
      <c r="BK47" s="100">
        <v>227</v>
      </c>
      <c r="BL47" s="101" t="s">
        <v>522</v>
      </c>
      <c r="BM47" s="91"/>
      <c r="BN47" s="100">
        <v>98</v>
      </c>
      <c r="BO47" s="101" t="s">
        <v>275</v>
      </c>
      <c r="BQ47" s="100">
        <v>101</v>
      </c>
      <c r="BR47" s="101" t="s">
        <v>523</v>
      </c>
      <c r="BT47" s="118">
        <v>79</v>
      </c>
      <c r="BU47" s="101" t="s">
        <v>524</v>
      </c>
      <c r="BW47" s="118">
        <v>6</v>
      </c>
      <c r="BX47" s="101" t="s">
        <v>525</v>
      </c>
      <c r="BY47" s="114">
        <v>145</v>
      </c>
      <c r="BZ47" s="101" t="s">
        <v>526</v>
      </c>
      <c r="CA47" s="101" t="s">
        <v>97</v>
      </c>
      <c r="CB47" s="101" t="s">
        <v>95</v>
      </c>
      <c r="CC47" s="102">
        <v>7</v>
      </c>
      <c r="CE47" s="114">
        <v>149.75</v>
      </c>
      <c r="CF47" s="101" t="s">
        <v>397</v>
      </c>
      <c r="CG47" s="101" t="s">
        <v>101</v>
      </c>
      <c r="CH47" s="101" t="s">
        <v>130</v>
      </c>
      <c r="CI47" s="102">
        <v>5</v>
      </c>
      <c r="CK47" s="114">
        <v>44.166666666666664</v>
      </c>
      <c r="CL47" s="101" t="s">
        <v>308</v>
      </c>
      <c r="CM47" s="101" t="s">
        <v>97</v>
      </c>
      <c r="CN47" s="101" t="s">
        <v>130</v>
      </c>
      <c r="CO47" s="102">
        <v>5</v>
      </c>
      <c r="CV47" s="73"/>
      <c r="CW47" s="73"/>
      <c r="CX47" s="73"/>
      <c r="CY47" s="99"/>
      <c r="CZ47" s="73"/>
      <c r="DA47" s="73"/>
      <c r="DB47" s="72"/>
    </row>
    <row r="48" spans="3:106" ht="15">
      <c r="C48" s="100">
        <v>42</v>
      </c>
      <c r="D48" s="101" t="s">
        <v>270</v>
      </c>
      <c r="E48" s="101" t="s">
        <v>97</v>
      </c>
      <c r="F48" s="101" t="s">
        <v>262</v>
      </c>
      <c r="G48" s="102">
        <v>6</v>
      </c>
      <c r="I48" s="103">
        <v>42</v>
      </c>
      <c r="J48" s="104" t="s">
        <v>346</v>
      </c>
      <c r="K48" s="104" t="s">
        <v>94</v>
      </c>
      <c r="L48" s="104" t="s">
        <v>527</v>
      </c>
      <c r="M48" s="105">
        <v>9</v>
      </c>
      <c r="N48" s="80"/>
      <c r="O48" s="128">
        <v>42</v>
      </c>
      <c r="P48" s="129" t="s">
        <v>209</v>
      </c>
      <c r="Q48" s="130" t="s">
        <v>87</v>
      </c>
      <c r="R48" s="131" t="s">
        <v>465</v>
      </c>
      <c r="T48" s="103">
        <v>42</v>
      </c>
      <c r="U48" s="109" t="s">
        <v>528</v>
      </c>
      <c r="V48" s="104" t="s">
        <v>179</v>
      </c>
      <c r="W48" s="105" t="s">
        <v>529</v>
      </c>
      <c r="Y48" s="103">
        <v>42</v>
      </c>
      <c r="Z48" s="104" t="s">
        <v>406</v>
      </c>
      <c r="AA48" s="104" t="s">
        <v>202</v>
      </c>
      <c r="AB48" s="104" t="s">
        <v>218</v>
      </c>
      <c r="AC48" s="105">
        <v>10</v>
      </c>
      <c r="AD48" s="33"/>
      <c r="AE48" s="103">
        <v>42</v>
      </c>
      <c r="AF48" s="2" t="s">
        <v>333</v>
      </c>
      <c r="AG48" s="104" t="s">
        <v>87</v>
      </c>
      <c r="AH48" s="104" t="s">
        <v>489</v>
      </c>
      <c r="AI48" s="105">
        <v>6</v>
      </c>
      <c r="AK48" s="111" t="s">
        <v>270</v>
      </c>
      <c r="AL48" s="100">
        <v>42</v>
      </c>
      <c r="AM48" s="104">
        <v>36</v>
      </c>
      <c r="AN48" s="104">
        <v>45</v>
      </c>
      <c r="AO48" s="104">
        <v>47</v>
      </c>
      <c r="AP48" s="104">
        <v>43</v>
      </c>
      <c r="AQ48" s="112">
        <v>41</v>
      </c>
      <c r="AR48" s="113">
        <f t="shared" si="0"/>
        <v>42.333333333333336</v>
      </c>
      <c r="AS48" s="91"/>
      <c r="AT48" s="104">
        <f>(MATCH("Lee Evans*",SI,0))</f>
        <v>41</v>
      </c>
      <c r="AU48" s="73">
        <v>45</v>
      </c>
      <c r="AV48" s="73">
        <v>47</v>
      </c>
      <c r="AW48" s="73">
        <v>43</v>
      </c>
      <c r="AX48" s="73">
        <v>41</v>
      </c>
      <c r="AY48" s="114">
        <v>42.333333333333336</v>
      </c>
      <c r="AZ48" s="115" t="s">
        <v>270</v>
      </c>
      <c r="BA48" s="101" t="s">
        <v>97</v>
      </c>
      <c r="BB48" s="101" t="s">
        <v>262</v>
      </c>
      <c r="BC48" s="102">
        <v>6</v>
      </c>
      <c r="BD48" s="57"/>
      <c r="BE48" s="114">
        <v>115.8</v>
      </c>
      <c r="BF48" s="101" t="s">
        <v>454</v>
      </c>
      <c r="BG48" s="101" t="s">
        <v>97</v>
      </c>
      <c r="BH48" s="101" t="s">
        <v>134</v>
      </c>
      <c r="BI48" s="102">
        <v>9</v>
      </c>
      <c r="BJ48" s="91"/>
      <c r="BK48" s="100">
        <v>142</v>
      </c>
      <c r="BL48" s="101" t="s">
        <v>419</v>
      </c>
      <c r="BM48" s="91"/>
      <c r="BN48" s="100">
        <v>34</v>
      </c>
      <c r="BO48" s="101" t="s">
        <v>429</v>
      </c>
      <c r="BQ48" s="100">
        <v>78</v>
      </c>
      <c r="BR48" s="101" t="s">
        <v>530</v>
      </c>
      <c r="BT48" s="118">
        <v>6</v>
      </c>
      <c r="BU48" s="101" t="s">
        <v>317</v>
      </c>
      <c r="BW48" s="118">
        <v>14</v>
      </c>
      <c r="BX48" s="101" t="s">
        <v>444</v>
      </c>
      <c r="BY48" s="114">
        <v>113.4</v>
      </c>
      <c r="BZ48" s="101" t="s">
        <v>521</v>
      </c>
      <c r="CA48" s="101" t="s">
        <v>97</v>
      </c>
      <c r="CB48" s="101" t="s">
        <v>139</v>
      </c>
      <c r="CC48" s="102">
        <v>8</v>
      </c>
      <c r="CE48" s="114">
        <v>51.333333333333336</v>
      </c>
      <c r="CF48" s="101" t="s">
        <v>531</v>
      </c>
      <c r="CG48" s="101" t="s">
        <v>94</v>
      </c>
      <c r="CH48" s="101" t="s">
        <v>374</v>
      </c>
      <c r="CI48" s="102">
        <v>7</v>
      </c>
      <c r="CK48" s="114">
        <v>62.666666666666664</v>
      </c>
      <c r="CL48" s="101" t="s">
        <v>368</v>
      </c>
      <c r="CM48" s="101" t="s">
        <v>97</v>
      </c>
      <c r="CN48" s="101" t="s">
        <v>173</v>
      </c>
      <c r="CO48" s="102">
        <v>5</v>
      </c>
      <c r="CV48" s="73"/>
      <c r="CW48" s="73"/>
      <c r="CX48" s="73"/>
      <c r="DB48" s="72"/>
    </row>
    <row r="49" spans="3:106" ht="15">
      <c r="C49" s="100">
        <v>43</v>
      </c>
      <c r="D49" s="101" t="s">
        <v>223</v>
      </c>
      <c r="E49" s="101" t="s">
        <v>97</v>
      </c>
      <c r="F49" s="101" t="s">
        <v>168</v>
      </c>
      <c r="G49" s="102">
        <v>10</v>
      </c>
      <c r="I49" s="103">
        <v>43</v>
      </c>
      <c r="J49" s="104" t="s">
        <v>320</v>
      </c>
      <c r="K49" s="104" t="s">
        <v>97</v>
      </c>
      <c r="L49" s="104" t="s">
        <v>527</v>
      </c>
      <c r="M49" s="105">
        <v>9</v>
      </c>
      <c r="N49" s="80"/>
      <c r="O49" s="128">
        <v>43</v>
      </c>
      <c r="P49" s="129" t="s">
        <v>355</v>
      </c>
      <c r="Q49" s="130" t="s">
        <v>285</v>
      </c>
      <c r="R49" s="131" t="s">
        <v>505</v>
      </c>
      <c r="T49" s="103">
        <v>43</v>
      </c>
      <c r="U49" s="109" t="s">
        <v>355</v>
      </c>
      <c r="V49" s="104" t="s">
        <v>296</v>
      </c>
      <c r="W49" s="105" t="s">
        <v>532</v>
      </c>
      <c r="Y49" s="103">
        <v>43</v>
      </c>
      <c r="Z49" s="104" t="s">
        <v>533</v>
      </c>
      <c r="AA49" s="104" t="s">
        <v>285</v>
      </c>
      <c r="AB49" s="104" t="s">
        <v>489</v>
      </c>
      <c r="AC49" s="105">
        <v>6</v>
      </c>
      <c r="AD49" s="33"/>
      <c r="AE49" s="103">
        <v>43</v>
      </c>
      <c r="AF49" s="2" t="s">
        <v>221</v>
      </c>
      <c r="AG49" s="104" t="s">
        <v>285</v>
      </c>
      <c r="AH49" s="104" t="s">
        <v>269</v>
      </c>
      <c r="AI49" s="105">
        <v>6</v>
      </c>
      <c r="AK49" s="111" t="s">
        <v>223</v>
      </c>
      <c r="AL49" s="100">
        <v>43</v>
      </c>
      <c r="AM49" s="104">
        <v>33</v>
      </c>
      <c r="AN49" s="104">
        <v>55</v>
      </c>
      <c r="AO49" s="104">
        <v>41</v>
      </c>
      <c r="AP49" s="104">
        <v>53</v>
      </c>
      <c r="AQ49" s="112">
        <v>36</v>
      </c>
      <c r="AR49" s="113">
        <f t="shared" si="0"/>
        <v>43.5</v>
      </c>
      <c r="AS49" s="91"/>
      <c r="AT49" s="104">
        <f>(MATCH("Andre Johnson*",SI,0))</f>
        <v>36</v>
      </c>
      <c r="AU49" s="73">
        <v>55</v>
      </c>
      <c r="AV49" s="73">
        <v>41</v>
      </c>
      <c r="AW49" s="73">
        <v>53</v>
      </c>
      <c r="AX49" s="73">
        <v>36</v>
      </c>
      <c r="AY49" s="114">
        <v>43.4</v>
      </c>
      <c r="AZ49" s="115" t="s">
        <v>113</v>
      </c>
      <c r="BA49" s="101" t="s">
        <v>97</v>
      </c>
      <c r="BB49" s="101" t="s">
        <v>152</v>
      </c>
      <c r="BC49" s="102">
        <v>9</v>
      </c>
      <c r="BD49" s="57"/>
      <c r="BE49" s="114">
        <v>116.8</v>
      </c>
      <c r="BF49" s="101" t="s">
        <v>347</v>
      </c>
      <c r="BG49" s="101" t="s">
        <v>97</v>
      </c>
      <c r="BH49" s="101" t="s">
        <v>137</v>
      </c>
      <c r="BI49" s="102">
        <v>4</v>
      </c>
      <c r="BJ49" s="91"/>
      <c r="BK49" s="100">
        <v>110</v>
      </c>
      <c r="BL49" s="101" t="s">
        <v>431</v>
      </c>
      <c r="BM49" s="91"/>
      <c r="BN49" s="100">
        <v>59</v>
      </c>
      <c r="BO49" s="101" t="s">
        <v>294</v>
      </c>
      <c r="BQ49" s="100">
        <v>37</v>
      </c>
      <c r="BR49" s="101" t="s">
        <v>534</v>
      </c>
      <c r="BT49" s="118">
        <v>40</v>
      </c>
      <c r="BU49" s="101" t="s">
        <v>402</v>
      </c>
      <c r="BW49" s="118">
        <v>1</v>
      </c>
      <c r="BX49" s="101" t="s">
        <v>127</v>
      </c>
      <c r="BY49" s="114">
        <v>134.2</v>
      </c>
      <c r="BZ49" s="101" t="s">
        <v>164</v>
      </c>
      <c r="CA49" s="101" t="s">
        <v>105</v>
      </c>
      <c r="CB49" s="101" t="s">
        <v>164</v>
      </c>
      <c r="CC49" s="102">
        <v>8</v>
      </c>
      <c r="CE49" s="114">
        <v>69.66666666666667</v>
      </c>
      <c r="CF49" s="101" t="s">
        <v>373</v>
      </c>
      <c r="CG49" s="101" t="s">
        <v>97</v>
      </c>
      <c r="CH49" s="101" t="s">
        <v>374</v>
      </c>
      <c r="CI49" s="102">
        <v>7</v>
      </c>
      <c r="CK49" s="114">
        <v>103.2</v>
      </c>
      <c r="CL49" s="101" t="s">
        <v>475</v>
      </c>
      <c r="CM49" s="101" t="s">
        <v>97</v>
      </c>
      <c r="CN49" s="101" t="s">
        <v>415</v>
      </c>
      <c r="CO49" s="102">
        <v>5</v>
      </c>
      <c r="CV49" s="73"/>
      <c r="CW49" s="73"/>
      <c r="CX49" s="73"/>
      <c r="DB49" s="72"/>
    </row>
    <row r="50" spans="3:106" ht="15">
      <c r="C50" s="100">
        <v>44</v>
      </c>
      <c r="D50" s="101" t="s">
        <v>233</v>
      </c>
      <c r="E50" s="101" t="s">
        <v>97</v>
      </c>
      <c r="F50" s="101" t="s">
        <v>234</v>
      </c>
      <c r="G50" s="102">
        <v>7</v>
      </c>
      <c r="I50" s="103">
        <v>44</v>
      </c>
      <c r="J50" s="104" t="s">
        <v>535</v>
      </c>
      <c r="K50" s="104" t="s">
        <v>94</v>
      </c>
      <c r="L50" s="104" t="s">
        <v>315</v>
      </c>
      <c r="M50" s="105">
        <v>8</v>
      </c>
      <c r="N50" s="80"/>
      <c r="O50" s="128">
        <v>44</v>
      </c>
      <c r="P50" s="129" t="s">
        <v>474</v>
      </c>
      <c r="Q50" s="130" t="s">
        <v>285</v>
      </c>
      <c r="R50" s="131" t="s">
        <v>232</v>
      </c>
      <c r="T50" s="103">
        <v>44</v>
      </c>
      <c r="U50" s="109" t="s">
        <v>536</v>
      </c>
      <c r="V50" s="104" t="s">
        <v>179</v>
      </c>
      <c r="W50" s="105" t="s">
        <v>144</v>
      </c>
      <c r="Y50" s="103">
        <v>44</v>
      </c>
      <c r="Z50" s="104" t="s">
        <v>421</v>
      </c>
      <c r="AA50" s="104" t="s">
        <v>87</v>
      </c>
      <c r="AB50" s="104" t="s">
        <v>289</v>
      </c>
      <c r="AC50" s="105">
        <v>7</v>
      </c>
      <c r="AD50" s="33"/>
      <c r="AE50" s="103">
        <v>44</v>
      </c>
      <c r="AF50" s="2" t="s">
        <v>233</v>
      </c>
      <c r="AG50" s="104" t="s">
        <v>285</v>
      </c>
      <c r="AH50" s="104" t="s">
        <v>505</v>
      </c>
      <c r="AI50" s="105">
        <v>7</v>
      </c>
      <c r="AK50" s="111" t="s">
        <v>233</v>
      </c>
      <c r="AL50" s="100">
        <v>44</v>
      </c>
      <c r="AM50" s="104">
        <v>27</v>
      </c>
      <c r="AN50" s="104">
        <v>43</v>
      </c>
      <c r="AO50" s="104">
        <v>43</v>
      </c>
      <c r="AP50" s="104">
        <v>39</v>
      </c>
      <c r="AQ50" s="112">
        <v>44</v>
      </c>
      <c r="AR50" s="113">
        <f t="shared" si="0"/>
        <v>40</v>
      </c>
      <c r="AS50" s="91"/>
      <c r="AT50" s="104">
        <f>(MATCH("Donald Driver*",SI,0))</f>
        <v>44</v>
      </c>
      <c r="AU50" s="73">
        <v>43</v>
      </c>
      <c r="AV50" s="73">
        <v>43</v>
      </c>
      <c r="AW50" s="73">
        <v>39</v>
      </c>
      <c r="AX50" s="73">
        <v>44</v>
      </c>
      <c r="AY50" s="114">
        <v>43.5</v>
      </c>
      <c r="AZ50" s="115" t="s">
        <v>148</v>
      </c>
      <c r="BA50" s="101" t="s">
        <v>94</v>
      </c>
      <c r="BB50" s="101" t="s">
        <v>168</v>
      </c>
      <c r="BC50" s="102">
        <v>10</v>
      </c>
      <c r="BD50" s="57"/>
      <c r="BE50" s="114">
        <v>118.4</v>
      </c>
      <c r="BF50" s="101" t="s">
        <v>537</v>
      </c>
      <c r="BG50" s="101" t="s">
        <v>97</v>
      </c>
      <c r="BH50" s="101" t="s">
        <v>107</v>
      </c>
      <c r="BI50" s="102">
        <v>9</v>
      </c>
      <c r="BJ50" s="91"/>
      <c r="BK50" s="119" t="s">
        <v>167</v>
      </c>
      <c r="BL50" s="121"/>
      <c r="BM50" s="91"/>
      <c r="BN50" s="100">
        <v>174</v>
      </c>
      <c r="BO50" s="101" t="s">
        <v>538</v>
      </c>
      <c r="BQ50" s="100">
        <v>100</v>
      </c>
      <c r="BR50" s="101" t="s">
        <v>539</v>
      </c>
      <c r="BT50" s="119" t="s">
        <v>411</v>
      </c>
      <c r="BU50" s="121"/>
      <c r="BW50" s="119" t="s">
        <v>540</v>
      </c>
      <c r="BX50" s="120"/>
      <c r="BY50" s="114">
        <v>137</v>
      </c>
      <c r="BZ50" s="101" t="s">
        <v>541</v>
      </c>
      <c r="CA50" s="101" t="s">
        <v>196</v>
      </c>
      <c r="CB50" s="101" t="s">
        <v>98</v>
      </c>
      <c r="CC50" s="102">
        <v>6</v>
      </c>
      <c r="CE50" s="114">
        <v>75</v>
      </c>
      <c r="CF50" s="101" t="s">
        <v>542</v>
      </c>
      <c r="CG50" s="101" t="s">
        <v>196</v>
      </c>
      <c r="CH50" s="101" t="s">
        <v>374</v>
      </c>
      <c r="CI50" s="102">
        <v>7</v>
      </c>
      <c r="CK50" s="114">
        <v>109.4</v>
      </c>
      <c r="CL50" s="101" t="s">
        <v>506</v>
      </c>
      <c r="CM50" s="101" t="s">
        <v>97</v>
      </c>
      <c r="CN50" s="101" t="s">
        <v>173</v>
      </c>
      <c r="CO50" s="102">
        <v>5</v>
      </c>
      <c r="CV50" s="73"/>
      <c r="CW50" s="73"/>
      <c r="CX50" s="73"/>
      <c r="DB50" s="72"/>
    </row>
    <row r="51" spans="3:106" ht="15.75" thickBot="1">
      <c r="C51" s="100">
        <v>45</v>
      </c>
      <c r="D51" s="101" t="s">
        <v>328</v>
      </c>
      <c r="E51" s="101" t="s">
        <v>97</v>
      </c>
      <c r="F51" s="101" t="s">
        <v>184</v>
      </c>
      <c r="G51" s="102">
        <v>6</v>
      </c>
      <c r="I51" s="103">
        <v>45</v>
      </c>
      <c r="J51" s="104" t="s">
        <v>339</v>
      </c>
      <c r="K51" s="104" t="s">
        <v>97</v>
      </c>
      <c r="L51" s="104" t="s">
        <v>349</v>
      </c>
      <c r="M51" s="105">
        <v>10</v>
      </c>
      <c r="N51" s="80"/>
      <c r="O51" s="128">
        <v>45</v>
      </c>
      <c r="P51" s="129" t="s">
        <v>533</v>
      </c>
      <c r="Q51" s="130" t="s">
        <v>285</v>
      </c>
      <c r="R51" s="131" t="s">
        <v>497</v>
      </c>
      <c r="T51" s="103">
        <v>45</v>
      </c>
      <c r="U51" s="109" t="s">
        <v>117</v>
      </c>
      <c r="V51" s="104" t="s">
        <v>90</v>
      </c>
      <c r="W51" s="105" t="s">
        <v>519</v>
      </c>
      <c r="Y51" s="103">
        <v>45</v>
      </c>
      <c r="Z51" s="104" t="s">
        <v>456</v>
      </c>
      <c r="AA51" s="104" t="s">
        <v>87</v>
      </c>
      <c r="AB51" s="104" t="s">
        <v>543</v>
      </c>
      <c r="AC51" s="105">
        <v>8</v>
      </c>
      <c r="AD51" s="33"/>
      <c r="AE51" s="103">
        <v>45</v>
      </c>
      <c r="AF51" s="2" t="s">
        <v>470</v>
      </c>
      <c r="AG51" s="104" t="s">
        <v>202</v>
      </c>
      <c r="AH51" s="104" t="s">
        <v>112</v>
      </c>
      <c r="AI51" s="105">
        <v>9</v>
      </c>
      <c r="AK51" s="111" t="s">
        <v>328</v>
      </c>
      <c r="AL51" s="100">
        <v>45</v>
      </c>
      <c r="AM51" s="104">
        <v>49</v>
      </c>
      <c r="AN51" s="104">
        <v>56</v>
      </c>
      <c r="AO51" s="104">
        <v>50</v>
      </c>
      <c r="AP51" s="104">
        <v>55</v>
      </c>
      <c r="AQ51" s="112">
        <v>56</v>
      </c>
      <c r="AR51" s="113">
        <f t="shared" si="0"/>
        <v>51.833333333333336</v>
      </c>
      <c r="AS51" s="91"/>
      <c r="AT51" s="104">
        <f>(MATCH("Hines Ward*",SI,0))</f>
        <v>56</v>
      </c>
      <c r="AU51" s="73">
        <v>56</v>
      </c>
      <c r="AV51" s="73">
        <v>50</v>
      </c>
      <c r="AW51" s="73">
        <v>55</v>
      </c>
      <c r="AX51" s="73">
        <v>56</v>
      </c>
      <c r="AY51" s="114">
        <v>43.5</v>
      </c>
      <c r="AZ51" s="115" t="s">
        <v>223</v>
      </c>
      <c r="BA51" s="101" t="s">
        <v>97</v>
      </c>
      <c r="BB51" s="101" t="s">
        <v>168</v>
      </c>
      <c r="BC51" s="102">
        <v>10</v>
      </c>
      <c r="BD51" s="57"/>
      <c r="BE51" s="114">
        <v>118.6</v>
      </c>
      <c r="BF51" s="101" t="s">
        <v>544</v>
      </c>
      <c r="BG51" s="101" t="s">
        <v>97</v>
      </c>
      <c r="BH51" s="101" t="s">
        <v>124</v>
      </c>
      <c r="BI51" s="102">
        <v>8</v>
      </c>
      <c r="BJ51" s="91"/>
      <c r="BK51" s="100">
        <v>9</v>
      </c>
      <c r="BL51" s="101" t="s">
        <v>422</v>
      </c>
      <c r="BM51" s="91"/>
      <c r="BN51" s="100">
        <v>104</v>
      </c>
      <c r="BO51" s="101" t="s">
        <v>545</v>
      </c>
      <c r="BQ51" s="100">
        <v>134</v>
      </c>
      <c r="BR51" s="101" t="s">
        <v>546</v>
      </c>
      <c r="BT51" s="118">
        <v>55</v>
      </c>
      <c r="BU51" s="101" t="s">
        <v>145</v>
      </c>
      <c r="BW51" s="118">
        <v>59</v>
      </c>
      <c r="BX51" s="101" t="s">
        <v>443</v>
      </c>
      <c r="BY51" s="114">
        <v>59.166666666666664</v>
      </c>
      <c r="BZ51" s="101" t="s">
        <v>360</v>
      </c>
      <c r="CA51" s="101" t="s">
        <v>97</v>
      </c>
      <c r="CB51" s="101" t="s">
        <v>146</v>
      </c>
      <c r="CC51" s="102">
        <v>6</v>
      </c>
      <c r="CE51" s="114">
        <v>186</v>
      </c>
      <c r="CF51" s="101" t="s">
        <v>547</v>
      </c>
      <c r="CG51" s="101" t="s">
        <v>94</v>
      </c>
      <c r="CH51" s="101" t="s">
        <v>374</v>
      </c>
      <c r="CI51" s="102">
        <v>7</v>
      </c>
      <c r="CK51" s="124">
        <v>128</v>
      </c>
      <c r="CL51" s="125" t="s">
        <v>548</v>
      </c>
      <c r="CM51" s="125" t="s">
        <v>97</v>
      </c>
      <c r="CN51" s="125" t="s">
        <v>415</v>
      </c>
      <c r="CO51" s="126">
        <v>5</v>
      </c>
      <c r="CV51" s="73"/>
      <c r="CW51" s="73"/>
      <c r="CX51" s="73"/>
      <c r="DB51" s="72"/>
    </row>
    <row r="52" spans="3:106" ht="15">
      <c r="C52" s="100">
        <v>46</v>
      </c>
      <c r="D52" s="101" t="s">
        <v>135</v>
      </c>
      <c r="E52" s="101" t="s">
        <v>97</v>
      </c>
      <c r="F52" s="101" t="s">
        <v>103</v>
      </c>
      <c r="G52" s="102">
        <v>8</v>
      </c>
      <c r="I52" s="103">
        <v>46</v>
      </c>
      <c r="J52" s="104" t="s">
        <v>360</v>
      </c>
      <c r="K52" s="104" t="s">
        <v>97</v>
      </c>
      <c r="L52" s="104" t="s">
        <v>141</v>
      </c>
      <c r="M52" s="105">
        <v>6</v>
      </c>
      <c r="N52" s="80"/>
      <c r="O52" s="128">
        <v>46</v>
      </c>
      <c r="P52" s="129" t="s">
        <v>549</v>
      </c>
      <c r="Q52" s="130" t="s">
        <v>391</v>
      </c>
      <c r="R52" s="131" t="s">
        <v>126</v>
      </c>
      <c r="T52" s="103">
        <v>46</v>
      </c>
      <c r="U52" s="109" t="s">
        <v>550</v>
      </c>
      <c r="V52" s="104" t="s">
        <v>90</v>
      </c>
      <c r="W52" s="105" t="s">
        <v>551</v>
      </c>
      <c r="Y52" s="103">
        <v>46</v>
      </c>
      <c r="Z52" s="104" t="s">
        <v>117</v>
      </c>
      <c r="AA52" s="104" t="s">
        <v>87</v>
      </c>
      <c r="AB52" s="104" t="s">
        <v>480</v>
      </c>
      <c r="AC52" s="105">
        <v>10</v>
      </c>
      <c r="AD52" s="33"/>
      <c r="AE52" s="103">
        <v>46</v>
      </c>
      <c r="AF52" s="2" t="s">
        <v>386</v>
      </c>
      <c r="AG52" s="104" t="s">
        <v>87</v>
      </c>
      <c r="AH52" s="104" t="s">
        <v>289</v>
      </c>
      <c r="AI52" s="105">
        <v>7</v>
      </c>
      <c r="AK52" s="111" t="s">
        <v>135</v>
      </c>
      <c r="AL52" s="100">
        <v>46</v>
      </c>
      <c r="AM52" s="104">
        <v>40</v>
      </c>
      <c r="AN52" s="104">
        <v>50</v>
      </c>
      <c r="AO52" s="104">
        <v>36</v>
      </c>
      <c r="AP52" s="104">
        <v>36</v>
      </c>
      <c r="AQ52" s="112">
        <v>33</v>
      </c>
      <c r="AR52" s="113">
        <f t="shared" si="0"/>
        <v>40.166666666666664</v>
      </c>
      <c r="AS52" s="91"/>
      <c r="AT52" s="104">
        <f>(MATCH("Anquan Boldin*",SI,0))</f>
        <v>33</v>
      </c>
      <c r="AU52" s="73">
        <v>50</v>
      </c>
      <c r="AV52" s="73">
        <v>36</v>
      </c>
      <c r="AW52" s="73">
        <v>36</v>
      </c>
      <c r="AX52" s="73">
        <v>33</v>
      </c>
      <c r="AY52" s="114">
        <v>43.666666666666664</v>
      </c>
      <c r="AZ52" s="115" t="s">
        <v>298</v>
      </c>
      <c r="BA52" s="101" t="s">
        <v>97</v>
      </c>
      <c r="BB52" s="101" t="s">
        <v>213</v>
      </c>
      <c r="BC52" s="102">
        <v>10</v>
      </c>
      <c r="BD52" s="57"/>
      <c r="BE52" s="114">
        <v>119.8</v>
      </c>
      <c r="BF52" s="101" t="s">
        <v>357</v>
      </c>
      <c r="BG52" s="101" t="s">
        <v>97</v>
      </c>
      <c r="BH52" s="101" t="s">
        <v>104</v>
      </c>
      <c r="BI52" s="102">
        <v>4</v>
      </c>
      <c r="BJ52" s="91"/>
      <c r="BK52" s="100">
        <v>47</v>
      </c>
      <c r="BL52" s="101" t="s">
        <v>316</v>
      </c>
      <c r="BM52" s="91"/>
      <c r="BN52" s="100">
        <v>165</v>
      </c>
      <c r="BO52" s="101" t="s">
        <v>552</v>
      </c>
      <c r="BQ52" s="100">
        <v>173</v>
      </c>
      <c r="BR52" s="101" t="s">
        <v>553</v>
      </c>
      <c r="BT52" s="118">
        <v>62</v>
      </c>
      <c r="BU52" s="101" t="s">
        <v>554</v>
      </c>
      <c r="BW52" s="118">
        <v>24</v>
      </c>
      <c r="BX52" s="101" t="s">
        <v>295</v>
      </c>
      <c r="BY52" s="114">
        <v>181</v>
      </c>
      <c r="BZ52" s="101" t="s">
        <v>404</v>
      </c>
      <c r="CA52" s="101" t="s">
        <v>101</v>
      </c>
      <c r="CB52" s="101" t="s">
        <v>173</v>
      </c>
      <c r="CC52" s="102">
        <v>5</v>
      </c>
      <c r="CE52" s="114">
        <v>24</v>
      </c>
      <c r="CF52" s="101" t="s">
        <v>163</v>
      </c>
      <c r="CG52" s="101" t="s">
        <v>97</v>
      </c>
      <c r="CH52" s="101" t="s">
        <v>164</v>
      </c>
      <c r="CI52" s="102">
        <v>8</v>
      </c>
      <c r="CK52" s="127">
        <v>157</v>
      </c>
      <c r="CL52" s="75" t="s">
        <v>184</v>
      </c>
      <c r="CM52" s="75" t="s">
        <v>105</v>
      </c>
      <c r="CN52" s="75" t="s">
        <v>184</v>
      </c>
      <c r="CO52" s="76">
        <v>6</v>
      </c>
      <c r="CV52" s="73"/>
      <c r="CW52" s="73"/>
      <c r="CX52" s="73"/>
      <c r="DB52" s="72"/>
    </row>
    <row r="53" spans="3:106" ht="15">
      <c r="C53" s="100">
        <v>47</v>
      </c>
      <c r="D53" s="101" t="s">
        <v>320</v>
      </c>
      <c r="E53" s="101" t="s">
        <v>97</v>
      </c>
      <c r="F53" s="101" t="s">
        <v>152</v>
      </c>
      <c r="G53" s="102">
        <v>9</v>
      </c>
      <c r="I53" s="103">
        <v>47</v>
      </c>
      <c r="J53" s="104" t="s">
        <v>271</v>
      </c>
      <c r="K53" s="104" t="s">
        <v>196</v>
      </c>
      <c r="L53" s="104" t="s">
        <v>555</v>
      </c>
      <c r="M53" s="105">
        <v>7</v>
      </c>
      <c r="N53" s="80"/>
      <c r="O53" s="128">
        <v>47</v>
      </c>
      <c r="P53" s="129" t="s">
        <v>426</v>
      </c>
      <c r="Q53" s="130" t="s">
        <v>285</v>
      </c>
      <c r="R53" s="131" t="s">
        <v>556</v>
      </c>
      <c r="T53" s="103">
        <v>47</v>
      </c>
      <c r="U53" s="109" t="s">
        <v>533</v>
      </c>
      <c r="V53" s="104" t="s">
        <v>296</v>
      </c>
      <c r="W53" s="105" t="s">
        <v>435</v>
      </c>
      <c r="Y53" s="103">
        <v>47</v>
      </c>
      <c r="Z53" s="104" t="s">
        <v>443</v>
      </c>
      <c r="AA53" s="104" t="s">
        <v>202</v>
      </c>
      <c r="AB53" s="104" t="s">
        <v>112</v>
      </c>
      <c r="AC53" s="105">
        <v>9</v>
      </c>
      <c r="AD53" s="33"/>
      <c r="AE53" s="103">
        <v>47</v>
      </c>
      <c r="AF53" s="2" t="s">
        <v>535</v>
      </c>
      <c r="AG53" s="104" t="s">
        <v>87</v>
      </c>
      <c r="AH53" s="104" t="s">
        <v>380</v>
      </c>
      <c r="AI53" s="105">
        <v>8</v>
      </c>
      <c r="AK53" s="111" t="s">
        <v>320</v>
      </c>
      <c r="AL53" s="100">
        <v>47</v>
      </c>
      <c r="AM53" s="104">
        <v>43</v>
      </c>
      <c r="AN53" s="104">
        <v>54</v>
      </c>
      <c r="AO53" s="104">
        <v>48</v>
      </c>
      <c r="AP53" s="104">
        <v>48</v>
      </c>
      <c r="AQ53" s="112">
        <v>49</v>
      </c>
      <c r="AR53" s="113">
        <f t="shared" si="0"/>
        <v>48.166666666666664</v>
      </c>
      <c r="AS53" s="91"/>
      <c r="AT53" s="104">
        <f>(MATCH("Plaxico Burress*",SI,0))</f>
        <v>49</v>
      </c>
      <c r="AU53" s="73">
        <v>54</v>
      </c>
      <c r="AV53" s="73">
        <v>48</v>
      </c>
      <c r="AW53" s="73">
        <v>48</v>
      </c>
      <c r="AX53" s="73">
        <v>49</v>
      </c>
      <c r="AY53" s="114">
        <v>44.166666666666664</v>
      </c>
      <c r="AZ53" s="115" t="s">
        <v>308</v>
      </c>
      <c r="BA53" s="101" t="s">
        <v>97</v>
      </c>
      <c r="BB53" s="101" t="s">
        <v>130</v>
      </c>
      <c r="BC53" s="102">
        <v>5</v>
      </c>
      <c r="BD53" s="57"/>
      <c r="BE53" s="114">
        <v>121.6</v>
      </c>
      <c r="BF53" s="101" t="s">
        <v>557</v>
      </c>
      <c r="BG53" s="101" t="s">
        <v>97</v>
      </c>
      <c r="BH53" s="101" t="s">
        <v>204</v>
      </c>
      <c r="BI53" s="102">
        <v>6</v>
      </c>
      <c r="BJ53" s="91"/>
      <c r="BK53" s="100">
        <v>246</v>
      </c>
      <c r="BL53" s="101" t="s">
        <v>558</v>
      </c>
      <c r="BM53" s="91"/>
      <c r="BN53" s="100">
        <v>6</v>
      </c>
      <c r="BO53" s="101" t="s">
        <v>210</v>
      </c>
      <c r="BQ53" s="100">
        <v>163</v>
      </c>
      <c r="BR53" s="101" t="s">
        <v>559</v>
      </c>
      <c r="BT53" s="119" t="s">
        <v>433</v>
      </c>
      <c r="BU53" s="121"/>
      <c r="BW53" s="118">
        <v>41</v>
      </c>
      <c r="BX53" s="101" t="s">
        <v>536</v>
      </c>
      <c r="BY53" s="114">
        <v>62.333333333333336</v>
      </c>
      <c r="BZ53" s="101" t="s">
        <v>386</v>
      </c>
      <c r="CA53" s="101" t="s">
        <v>94</v>
      </c>
      <c r="CB53" s="101" t="s">
        <v>114</v>
      </c>
      <c r="CC53" s="102">
        <v>7</v>
      </c>
      <c r="CE53" s="114">
        <v>49.166666666666664</v>
      </c>
      <c r="CF53" s="101" t="s">
        <v>560</v>
      </c>
      <c r="CG53" s="101" t="s">
        <v>94</v>
      </c>
      <c r="CH53" s="101" t="s">
        <v>164</v>
      </c>
      <c r="CI53" s="102">
        <v>8</v>
      </c>
      <c r="CK53" s="114">
        <v>200</v>
      </c>
      <c r="CL53" s="101" t="s">
        <v>146</v>
      </c>
      <c r="CM53" s="101" t="s">
        <v>105</v>
      </c>
      <c r="CN53" s="101" t="s">
        <v>146</v>
      </c>
      <c r="CO53" s="102">
        <v>6</v>
      </c>
      <c r="CV53" s="73"/>
      <c r="CW53" s="73"/>
      <c r="CX53" s="73"/>
      <c r="DB53" s="72"/>
    </row>
    <row r="54" spans="3:106" ht="15">
      <c r="C54" s="100">
        <v>48</v>
      </c>
      <c r="D54" s="101" t="s">
        <v>308</v>
      </c>
      <c r="E54" s="101" t="s">
        <v>97</v>
      </c>
      <c r="F54" s="101" t="s">
        <v>130</v>
      </c>
      <c r="G54" s="102">
        <v>5</v>
      </c>
      <c r="I54" s="103">
        <v>48</v>
      </c>
      <c r="J54" s="104" t="s">
        <v>228</v>
      </c>
      <c r="K54" s="104" t="s">
        <v>94</v>
      </c>
      <c r="L54" s="104" t="s">
        <v>251</v>
      </c>
      <c r="M54" s="105">
        <v>4</v>
      </c>
      <c r="N54" s="80"/>
      <c r="O54" s="128">
        <v>48</v>
      </c>
      <c r="P54" s="129" t="s">
        <v>458</v>
      </c>
      <c r="Q54" s="130" t="s">
        <v>504</v>
      </c>
      <c r="R54" s="131" t="s">
        <v>306</v>
      </c>
      <c r="T54" s="103">
        <v>48</v>
      </c>
      <c r="U54" s="109" t="s">
        <v>561</v>
      </c>
      <c r="V54" s="104" t="s">
        <v>296</v>
      </c>
      <c r="W54" s="105" t="s">
        <v>464</v>
      </c>
      <c r="Y54" s="103">
        <v>48</v>
      </c>
      <c r="Z54" s="104" t="s">
        <v>561</v>
      </c>
      <c r="AA54" s="104" t="s">
        <v>285</v>
      </c>
      <c r="AB54" s="104" t="s">
        <v>437</v>
      </c>
      <c r="AC54" s="105">
        <v>9</v>
      </c>
      <c r="AD54" s="33"/>
      <c r="AE54" s="103">
        <v>48</v>
      </c>
      <c r="AF54" s="2" t="s">
        <v>148</v>
      </c>
      <c r="AG54" s="104" t="s">
        <v>87</v>
      </c>
      <c r="AH54" s="104" t="s">
        <v>480</v>
      </c>
      <c r="AI54" s="105">
        <v>10</v>
      </c>
      <c r="AK54" s="111" t="s">
        <v>308</v>
      </c>
      <c r="AL54" s="100">
        <v>48</v>
      </c>
      <c r="AM54" s="104">
        <v>39</v>
      </c>
      <c r="AN54" s="104">
        <v>49</v>
      </c>
      <c r="AO54" s="104">
        <v>40</v>
      </c>
      <c r="AP54" s="104">
        <v>50</v>
      </c>
      <c r="AQ54" s="112">
        <v>39</v>
      </c>
      <c r="AR54" s="113">
        <f t="shared" si="0"/>
        <v>44.166666666666664</v>
      </c>
      <c r="AS54" s="91"/>
      <c r="AT54" s="104">
        <f>(MATCH("T.J. Houshmandzadeh*",SI,0))</f>
        <v>39</v>
      </c>
      <c r="AU54" s="73">
        <v>49</v>
      </c>
      <c r="AV54" s="73">
        <v>40</v>
      </c>
      <c r="AW54" s="73">
        <v>50</v>
      </c>
      <c r="AX54" s="73">
        <v>39</v>
      </c>
      <c r="AY54" s="114">
        <v>45.166666666666664</v>
      </c>
      <c r="AZ54" s="115" t="s">
        <v>440</v>
      </c>
      <c r="BA54" s="101" t="s">
        <v>154</v>
      </c>
      <c r="BB54" s="101" t="s">
        <v>173</v>
      </c>
      <c r="BC54" s="102">
        <v>5</v>
      </c>
      <c r="BD54" s="57"/>
      <c r="BE54" s="114">
        <v>128</v>
      </c>
      <c r="BF54" s="101" t="s">
        <v>548</v>
      </c>
      <c r="BG54" s="101" t="s">
        <v>97</v>
      </c>
      <c r="BH54" s="101" t="s">
        <v>415</v>
      </c>
      <c r="BI54" s="102">
        <v>5</v>
      </c>
      <c r="BJ54" s="91"/>
      <c r="BK54" s="100">
        <v>59</v>
      </c>
      <c r="BL54" s="101" t="s">
        <v>335</v>
      </c>
      <c r="BM54" s="91"/>
      <c r="BN54" s="100">
        <v>71</v>
      </c>
      <c r="BO54" s="101" t="s">
        <v>516</v>
      </c>
      <c r="BQ54" s="100">
        <v>6</v>
      </c>
      <c r="BR54" s="101" t="s">
        <v>562</v>
      </c>
      <c r="BT54" s="118">
        <v>31</v>
      </c>
      <c r="BU54" s="101" t="s">
        <v>439</v>
      </c>
      <c r="BW54" s="119"/>
      <c r="BX54" s="120"/>
      <c r="BY54" s="114">
        <v>149</v>
      </c>
      <c r="BZ54" s="101" t="s">
        <v>563</v>
      </c>
      <c r="CA54" s="101" t="s">
        <v>94</v>
      </c>
      <c r="CB54" s="101" t="s">
        <v>98</v>
      </c>
      <c r="CC54" s="102">
        <v>6</v>
      </c>
      <c r="CE54" s="114">
        <v>61.333333333333336</v>
      </c>
      <c r="CF54" s="101" t="s">
        <v>487</v>
      </c>
      <c r="CG54" s="101" t="s">
        <v>94</v>
      </c>
      <c r="CH54" s="101" t="s">
        <v>164</v>
      </c>
      <c r="CI54" s="102">
        <v>8</v>
      </c>
      <c r="CK54" s="114">
        <v>128.5</v>
      </c>
      <c r="CL54" s="101" t="s">
        <v>100</v>
      </c>
      <c r="CM54" s="101" t="s">
        <v>101</v>
      </c>
      <c r="CN54" s="101" t="s">
        <v>98</v>
      </c>
      <c r="CO54" s="102">
        <v>6</v>
      </c>
      <c r="CV54" s="73"/>
      <c r="CW54" s="73"/>
      <c r="CX54" s="73"/>
      <c r="DB54" s="72"/>
    </row>
    <row r="55" spans="3:106" ht="15">
      <c r="C55" s="100">
        <v>49</v>
      </c>
      <c r="D55" s="101" t="s">
        <v>339</v>
      </c>
      <c r="E55" s="101" t="s">
        <v>97</v>
      </c>
      <c r="F55" s="101" t="s">
        <v>340</v>
      </c>
      <c r="G55" s="102">
        <v>10</v>
      </c>
      <c r="I55" s="103">
        <v>49</v>
      </c>
      <c r="J55" s="104" t="s">
        <v>328</v>
      </c>
      <c r="K55" s="104" t="s">
        <v>97</v>
      </c>
      <c r="L55" s="104" t="s">
        <v>175</v>
      </c>
      <c r="M55" s="105">
        <v>6</v>
      </c>
      <c r="N55" s="80"/>
      <c r="O55" s="128">
        <v>49</v>
      </c>
      <c r="P55" s="129" t="s">
        <v>512</v>
      </c>
      <c r="Q55" s="130" t="s">
        <v>285</v>
      </c>
      <c r="R55" s="131" t="s">
        <v>229</v>
      </c>
      <c r="T55" s="103">
        <v>49</v>
      </c>
      <c r="U55" s="109" t="s">
        <v>564</v>
      </c>
      <c r="V55" s="104" t="s">
        <v>296</v>
      </c>
      <c r="W55" s="105" t="s">
        <v>277</v>
      </c>
      <c r="Y55" s="103">
        <v>49</v>
      </c>
      <c r="Z55" s="104" t="s">
        <v>565</v>
      </c>
      <c r="AA55" s="104" t="s">
        <v>87</v>
      </c>
      <c r="AB55" s="104" t="s">
        <v>380</v>
      </c>
      <c r="AC55" s="105">
        <v>8</v>
      </c>
      <c r="AD55" s="33"/>
      <c r="AE55" s="103">
        <v>49</v>
      </c>
      <c r="AF55" s="2" t="s">
        <v>320</v>
      </c>
      <c r="AG55" s="104" t="s">
        <v>285</v>
      </c>
      <c r="AH55" s="104" t="s">
        <v>437</v>
      </c>
      <c r="AI55" s="105">
        <v>9</v>
      </c>
      <c r="AK55" s="111" t="s">
        <v>339</v>
      </c>
      <c r="AL55" s="100">
        <v>49</v>
      </c>
      <c r="AM55" s="104">
        <v>45</v>
      </c>
      <c r="AN55" s="104">
        <v>60</v>
      </c>
      <c r="AO55" s="104">
        <v>56</v>
      </c>
      <c r="AP55" s="104">
        <v>68</v>
      </c>
      <c r="AQ55" s="112">
        <v>53</v>
      </c>
      <c r="AR55" s="113">
        <f t="shared" si="0"/>
        <v>55.166666666666664</v>
      </c>
      <c r="AS55" s="91"/>
      <c r="AT55" s="104">
        <f>(MATCH("Laveranues Coles*",SI,0))</f>
        <v>53</v>
      </c>
      <c r="AU55" s="73">
        <v>60</v>
      </c>
      <c r="AV55" s="73">
        <v>56</v>
      </c>
      <c r="AW55" s="73">
        <v>68</v>
      </c>
      <c r="AX55" s="73">
        <v>53</v>
      </c>
      <c r="AY55" s="114">
        <v>48.166666666666664</v>
      </c>
      <c r="AZ55" s="115" t="s">
        <v>320</v>
      </c>
      <c r="BA55" s="101" t="s">
        <v>97</v>
      </c>
      <c r="BB55" s="101" t="s">
        <v>152</v>
      </c>
      <c r="BC55" s="102">
        <v>9</v>
      </c>
      <c r="BD55" s="57"/>
      <c r="BE55" s="114">
        <v>128.5</v>
      </c>
      <c r="BF55" s="101" t="s">
        <v>364</v>
      </c>
      <c r="BG55" s="101" t="s">
        <v>97</v>
      </c>
      <c r="BH55" s="101" t="s">
        <v>222</v>
      </c>
      <c r="BI55" s="102">
        <v>6</v>
      </c>
      <c r="BJ55" s="91"/>
      <c r="BK55" s="100">
        <v>245</v>
      </c>
      <c r="BL55" s="101" t="s">
        <v>566</v>
      </c>
      <c r="BM55" s="91"/>
      <c r="BN55" s="100">
        <v>75</v>
      </c>
      <c r="BO55" s="101" t="s">
        <v>567</v>
      </c>
      <c r="BQ55" s="100">
        <v>33</v>
      </c>
      <c r="BR55" s="101" t="s">
        <v>568</v>
      </c>
      <c r="BT55" s="119" t="s">
        <v>447</v>
      </c>
      <c r="BU55" s="121"/>
      <c r="BW55" s="118">
        <v>11</v>
      </c>
      <c r="BX55" s="101" t="s">
        <v>178</v>
      </c>
      <c r="BY55" s="114">
        <v>64</v>
      </c>
      <c r="BZ55" s="101" t="s">
        <v>381</v>
      </c>
      <c r="CA55" s="101" t="s">
        <v>97</v>
      </c>
      <c r="CB55" s="101" t="s">
        <v>139</v>
      </c>
      <c r="CC55" s="102">
        <v>8</v>
      </c>
      <c r="CE55" s="114">
        <v>70.16666666666667</v>
      </c>
      <c r="CF55" s="101" t="s">
        <v>569</v>
      </c>
      <c r="CG55" s="101" t="s">
        <v>154</v>
      </c>
      <c r="CH55" s="101" t="s">
        <v>164</v>
      </c>
      <c r="CI55" s="102">
        <v>8</v>
      </c>
      <c r="CK55" s="114">
        <v>167.5</v>
      </c>
      <c r="CL55" s="101" t="s">
        <v>570</v>
      </c>
      <c r="CM55" s="101" t="s">
        <v>101</v>
      </c>
      <c r="CN55" s="101" t="s">
        <v>222</v>
      </c>
      <c r="CO55" s="102">
        <v>6</v>
      </c>
      <c r="CV55" s="73"/>
      <c r="CW55" s="73"/>
      <c r="CX55" s="73"/>
      <c r="DB55" s="72"/>
    </row>
    <row r="56" spans="3:106" ht="15">
      <c r="C56" s="100">
        <v>50</v>
      </c>
      <c r="D56" s="101" t="s">
        <v>381</v>
      </c>
      <c r="E56" s="101" t="s">
        <v>97</v>
      </c>
      <c r="F56" s="101" t="s">
        <v>139</v>
      </c>
      <c r="G56" s="102">
        <v>8</v>
      </c>
      <c r="I56" s="103">
        <v>50</v>
      </c>
      <c r="J56" s="104" t="s">
        <v>334</v>
      </c>
      <c r="K56" s="104" t="s">
        <v>97</v>
      </c>
      <c r="L56" s="104" t="s">
        <v>416</v>
      </c>
      <c r="M56" s="105">
        <v>4</v>
      </c>
      <c r="N56" s="80"/>
      <c r="O56" s="128">
        <v>50</v>
      </c>
      <c r="P56" s="129" t="s">
        <v>133</v>
      </c>
      <c r="Q56" s="130" t="s">
        <v>285</v>
      </c>
      <c r="R56" s="131" t="s">
        <v>417</v>
      </c>
      <c r="T56" s="103">
        <v>50</v>
      </c>
      <c r="U56" s="109" t="s">
        <v>439</v>
      </c>
      <c r="V56" s="104" t="s">
        <v>296</v>
      </c>
      <c r="W56" s="105" t="s">
        <v>216</v>
      </c>
      <c r="Y56" s="103">
        <v>50</v>
      </c>
      <c r="Z56" s="104" t="s">
        <v>512</v>
      </c>
      <c r="AA56" s="104" t="s">
        <v>285</v>
      </c>
      <c r="AB56" s="104" t="s">
        <v>220</v>
      </c>
      <c r="AC56" s="105">
        <v>5</v>
      </c>
      <c r="AD56" s="33"/>
      <c r="AE56" s="103">
        <v>50</v>
      </c>
      <c r="AF56" s="2" t="s">
        <v>531</v>
      </c>
      <c r="AG56" s="104" t="s">
        <v>87</v>
      </c>
      <c r="AH56" s="104" t="s">
        <v>520</v>
      </c>
      <c r="AI56" s="105">
        <v>7</v>
      </c>
      <c r="AK56" s="111" t="s">
        <v>381</v>
      </c>
      <c r="AL56" s="100">
        <v>50</v>
      </c>
      <c r="AM56" s="104">
        <v>61</v>
      </c>
      <c r="AN56" s="104">
        <v>80</v>
      </c>
      <c r="AO56" s="104">
        <v>78</v>
      </c>
      <c r="AP56" s="104">
        <v>56</v>
      </c>
      <c r="AQ56" s="112">
        <v>59</v>
      </c>
      <c r="AR56" s="113">
        <f t="shared" si="0"/>
        <v>64</v>
      </c>
      <c r="AS56" s="91"/>
      <c r="AT56" s="104">
        <f>(MATCH("Deion Branch*",SI,0))</f>
        <v>59</v>
      </c>
      <c r="AU56" s="73">
        <v>80</v>
      </c>
      <c r="AV56" s="73">
        <v>78</v>
      </c>
      <c r="AW56" s="73">
        <v>56</v>
      </c>
      <c r="AX56" s="73">
        <v>59</v>
      </c>
      <c r="AY56" s="114">
        <v>49.166666666666664</v>
      </c>
      <c r="AZ56" s="115" t="s">
        <v>560</v>
      </c>
      <c r="BA56" s="101" t="s">
        <v>94</v>
      </c>
      <c r="BB56" s="101" t="s">
        <v>164</v>
      </c>
      <c r="BC56" s="102">
        <v>8</v>
      </c>
      <c r="BD56" s="57"/>
      <c r="BE56" s="114">
        <v>133.8</v>
      </c>
      <c r="BF56" s="101" t="s">
        <v>293</v>
      </c>
      <c r="BG56" s="101" t="s">
        <v>97</v>
      </c>
      <c r="BH56" s="101" t="s">
        <v>241</v>
      </c>
      <c r="BI56" s="102">
        <v>8</v>
      </c>
      <c r="BJ56" s="91"/>
      <c r="BK56" s="100">
        <v>131</v>
      </c>
      <c r="BL56" s="101" t="s">
        <v>571</v>
      </c>
      <c r="BM56" s="91"/>
      <c r="BN56" s="119" t="s">
        <v>301</v>
      </c>
      <c r="BO56" s="121"/>
      <c r="BQ56" s="100">
        <v>92</v>
      </c>
      <c r="BR56" s="101" t="s">
        <v>572</v>
      </c>
      <c r="BT56" s="118">
        <v>78</v>
      </c>
      <c r="BU56" s="101" t="s">
        <v>573</v>
      </c>
      <c r="BW56" s="118">
        <v>40</v>
      </c>
      <c r="BX56" s="101" t="s">
        <v>561</v>
      </c>
      <c r="BY56" s="114">
        <v>133.8</v>
      </c>
      <c r="BZ56" s="101" t="s">
        <v>293</v>
      </c>
      <c r="CA56" s="101" t="s">
        <v>97</v>
      </c>
      <c r="CB56" s="101" t="s">
        <v>241</v>
      </c>
      <c r="CC56" s="102">
        <v>8</v>
      </c>
      <c r="CE56" s="114">
        <v>72.83333333333333</v>
      </c>
      <c r="CF56" s="101" t="s">
        <v>407</v>
      </c>
      <c r="CG56" s="101" t="s">
        <v>97</v>
      </c>
      <c r="CH56" s="101" t="s">
        <v>164</v>
      </c>
      <c r="CI56" s="102">
        <v>8</v>
      </c>
      <c r="CK56" s="114">
        <v>173.5</v>
      </c>
      <c r="CL56" s="101" t="s">
        <v>574</v>
      </c>
      <c r="CM56" s="101" t="s">
        <v>101</v>
      </c>
      <c r="CN56" s="101" t="s">
        <v>204</v>
      </c>
      <c r="CO56" s="102">
        <v>6</v>
      </c>
      <c r="CV56" s="73"/>
      <c r="CW56" s="73"/>
      <c r="CX56" s="73"/>
      <c r="DB56" s="72"/>
    </row>
    <row r="57" spans="3:106" ht="15">
      <c r="C57" s="100">
        <v>51</v>
      </c>
      <c r="D57" s="101" t="s">
        <v>316</v>
      </c>
      <c r="E57" s="101" t="s">
        <v>154</v>
      </c>
      <c r="F57" s="101" t="s">
        <v>130</v>
      </c>
      <c r="G57" s="102">
        <v>5</v>
      </c>
      <c r="I57" s="103">
        <v>51</v>
      </c>
      <c r="J57" s="104" t="s">
        <v>569</v>
      </c>
      <c r="K57" s="104" t="s">
        <v>154</v>
      </c>
      <c r="L57" s="104" t="s">
        <v>315</v>
      </c>
      <c r="M57" s="105">
        <v>8</v>
      </c>
      <c r="N57" s="80"/>
      <c r="O57" s="128">
        <v>51</v>
      </c>
      <c r="P57" s="129" t="s">
        <v>536</v>
      </c>
      <c r="Q57" s="130" t="s">
        <v>511</v>
      </c>
      <c r="R57" s="131" t="s">
        <v>157</v>
      </c>
      <c r="T57" s="103">
        <v>51</v>
      </c>
      <c r="U57" s="109" t="s">
        <v>575</v>
      </c>
      <c r="V57" s="104" t="s">
        <v>179</v>
      </c>
      <c r="W57" s="105" t="s">
        <v>427</v>
      </c>
      <c r="Y57" s="103">
        <v>51</v>
      </c>
      <c r="Z57" s="104" t="s">
        <v>576</v>
      </c>
      <c r="AA57" s="104" t="s">
        <v>87</v>
      </c>
      <c r="AB57" s="104" t="s">
        <v>577</v>
      </c>
      <c r="AC57" s="105">
        <v>5</v>
      </c>
      <c r="AD57" s="33"/>
      <c r="AE57" s="103">
        <v>51</v>
      </c>
      <c r="AF57" s="2" t="s">
        <v>440</v>
      </c>
      <c r="AG57" s="104" t="s">
        <v>202</v>
      </c>
      <c r="AH57" s="104" t="s">
        <v>182</v>
      </c>
      <c r="AI57" s="105">
        <v>5</v>
      </c>
      <c r="AK57" s="111" t="s">
        <v>316</v>
      </c>
      <c r="AL57" s="100">
        <v>51</v>
      </c>
      <c r="AM57" s="104">
        <v>30</v>
      </c>
      <c r="AN57" s="104">
        <v>18</v>
      </c>
      <c r="AO57" s="104">
        <v>17</v>
      </c>
      <c r="AP57" s="104">
        <v>29</v>
      </c>
      <c r="AQ57" s="112">
        <v>28</v>
      </c>
      <c r="AR57" s="113">
        <f t="shared" si="0"/>
        <v>28.833333333333332</v>
      </c>
      <c r="AS57" s="91"/>
      <c r="AT57" s="104">
        <f>(MATCH("Carson Palmer*",SI,0))</f>
        <v>28</v>
      </c>
      <c r="AU57" s="73">
        <v>18</v>
      </c>
      <c r="AV57" s="73">
        <v>17</v>
      </c>
      <c r="AW57" s="73">
        <v>29</v>
      </c>
      <c r="AX57" s="73">
        <v>28</v>
      </c>
      <c r="AY57" s="114">
        <v>51.333333333333336</v>
      </c>
      <c r="AZ57" s="115" t="s">
        <v>531</v>
      </c>
      <c r="BA57" s="101" t="s">
        <v>94</v>
      </c>
      <c r="BB57" s="101" t="s">
        <v>374</v>
      </c>
      <c r="BC57" s="102">
        <v>7</v>
      </c>
      <c r="BD57" s="57"/>
      <c r="BE57" s="114">
        <v>137</v>
      </c>
      <c r="BF57" s="101" t="s">
        <v>578</v>
      </c>
      <c r="BG57" s="101" t="s">
        <v>97</v>
      </c>
      <c r="BH57" s="101" t="s">
        <v>222</v>
      </c>
      <c r="BI57" s="102">
        <v>6</v>
      </c>
      <c r="BJ57" s="91"/>
      <c r="BK57" s="100">
        <v>173</v>
      </c>
      <c r="BL57" s="101" t="s">
        <v>579</v>
      </c>
      <c r="BM57" s="91"/>
      <c r="BN57" s="100">
        <v>142</v>
      </c>
      <c r="BO57" s="101" t="s">
        <v>541</v>
      </c>
      <c r="BQ57" s="119" t="s">
        <v>301</v>
      </c>
      <c r="BR57" s="121"/>
      <c r="BT57" s="118">
        <v>76</v>
      </c>
      <c r="BU57" s="101" t="s">
        <v>580</v>
      </c>
      <c r="BW57" s="119" t="s">
        <v>581</v>
      </c>
      <c r="BX57" s="120"/>
      <c r="BY57" s="114">
        <v>94.6</v>
      </c>
      <c r="BZ57" s="101" t="s">
        <v>396</v>
      </c>
      <c r="CA57" s="101" t="s">
        <v>94</v>
      </c>
      <c r="CB57" s="101" t="s">
        <v>114</v>
      </c>
      <c r="CC57" s="102">
        <v>7</v>
      </c>
      <c r="CE57" s="114">
        <v>106</v>
      </c>
      <c r="CF57" s="101" t="s">
        <v>582</v>
      </c>
      <c r="CG57" s="101" t="s">
        <v>196</v>
      </c>
      <c r="CH57" s="101" t="s">
        <v>164</v>
      </c>
      <c r="CI57" s="102">
        <v>8</v>
      </c>
      <c r="CK57" s="114">
        <v>191</v>
      </c>
      <c r="CL57" s="101" t="s">
        <v>583</v>
      </c>
      <c r="CM57" s="101" t="s">
        <v>101</v>
      </c>
      <c r="CN57" s="101" t="s">
        <v>146</v>
      </c>
      <c r="CO57" s="102">
        <v>6</v>
      </c>
      <c r="CV57" s="73"/>
      <c r="CW57" s="73"/>
      <c r="CX57" s="73"/>
      <c r="DB57" s="72"/>
    </row>
    <row r="58" spans="3:106" ht="15">
      <c r="C58" s="100">
        <v>52</v>
      </c>
      <c r="D58" s="101" t="s">
        <v>440</v>
      </c>
      <c r="E58" s="101" t="s">
        <v>154</v>
      </c>
      <c r="F58" s="101" t="s">
        <v>173</v>
      </c>
      <c r="G58" s="102">
        <v>5</v>
      </c>
      <c r="I58" s="103">
        <v>52</v>
      </c>
      <c r="J58" s="104" t="s">
        <v>440</v>
      </c>
      <c r="K58" s="104" t="s">
        <v>154</v>
      </c>
      <c r="L58" s="104" t="s">
        <v>200</v>
      </c>
      <c r="M58" s="105">
        <v>5</v>
      </c>
      <c r="N58" s="80"/>
      <c r="O58" s="128">
        <v>52</v>
      </c>
      <c r="P58" s="129" t="s">
        <v>468</v>
      </c>
      <c r="Q58" s="130" t="s">
        <v>584</v>
      </c>
      <c r="R58" s="131" t="s">
        <v>437</v>
      </c>
      <c r="T58" s="103">
        <v>52</v>
      </c>
      <c r="U58" s="109" t="s">
        <v>474</v>
      </c>
      <c r="V58" s="104" t="s">
        <v>296</v>
      </c>
      <c r="W58" s="105" t="s">
        <v>254</v>
      </c>
      <c r="Y58" s="103">
        <v>52</v>
      </c>
      <c r="Z58" s="104" t="s">
        <v>549</v>
      </c>
      <c r="AA58" s="104" t="s">
        <v>391</v>
      </c>
      <c r="AB58" s="104" t="s">
        <v>126</v>
      </c>
      <c r="AC58" s="105">
        <v>8</v>
      </c>
      <c r="AD58" s="33"/>
      <c r="AE58" s="103">
        <v>52</v>
      </c>
      <c r="AF58" s="2" t="s">
        <v>585</v>
      </c>
      <c r="AG58" s="104" t="s">
        <v>87</v>
      </c>
      <c r="AH58" s="104" t="s">
        <v>577</v>
      </c>
      <c r="AI58" s="105">
        <v>5</v>
      </c>
      <c r="AK58" s="111" t="s">
        <v>440</v>
      </c>
      <c r="AL58" s="100">
        <v>52</v>
      </c>
      <c r="AM58" s="104">
        <v>52</v>
      </c>
      <c r="AN58" s="104">
        <v>40</v>
      </c>
      <c r="AO58" s="104">
        <v>38</v>
      </c>
      <c r="AP58" s="104">
        <v>38</v>
      </c>
      <c r="AQ58" s="112">
        <v>51</v>
      </c>
      <c r="AR58" s="113">
        <f t="shared" si="0"/>
        <v>45.166666666666664</v>
      </c>
      <c r="AS58" s="91"/>
      <c r="AT58" s="104">
        <f>(MATCH("Donovan McNabb*",SI,0))</f>
        <v>51</v>
      </c>
      <c r="AU58" s="73">
        <v>40</v>
      </c>
      <c r="AV58" s="73">
        <v>38</v>
      </c>
      <c r="AW58" s="73">
        <v>38</v>
      </c>
      <c r="AX58" s="73">
        <v>51</v>
      </c>
      <c r="AY58" s="114">
        <v>51.833333333333336</v>
      </c>
      <c r="AZ58" s="115" t="s">
        <v>328</v>
      </c>
      <c r="BA58" s="101" t="s">
        <v>97</v>
      </c>
      <c r="BB58" s="101" t="s">
        <v>184</v>
      </c>
      <c r="BC58" s="102">
        <v>6</v>
      </c>
      <c r="BD58" s="57"/>
      <c r="BE58" s="114">
        <v>141</v>
      </c>
      <c r="BF58" s="101" t="s">
        <v>462</v>
      </c>
      <c r="BG58" s="101" t="s">
        <v>97</v>
      </c>
      <c r="BH58" s="101" t="s">
        <v>134</v>
      </c>
      <c r="BI58" s="102">
        <v>9</v>
      </c>
      <c r="BJ58" s="91"/>
      <c r="BK58" s="100">
        <v>138</v>
      </c>
      <c r="BL58" s="101" t="s">
        <v>448</v>
      </c>
      <c r="BM58" s="91"/>
      <c r="BN58" s="100">
        <v>140</v>
      </c>
      <c r="BO58" s="101" t="s">
        <v>586</v>
      </c>
      <c r="BQ58" s="100">
        <v>142</v>
      </c>
      <c r="BR58" s="101" t="s">
        <v>587</v>
      </c>
      <c r="BT58" s="118">
        <v>27</v>
      </c>
      <c r="BU58" s="101" t="s">
        <v>453</v>
      </c>
      <c r="BW58" s="118">
        <v>20</v>
      </c>
      <c r="BX58" s="101" t="s">
        <v>564</v>
      </c>
      <c r="BY58" s="114">
        <v>34.333333333333336</v>
      </c>
      <c r="BZ58" s="101" t="s">
        <v>228</v>
      </c>
      <c r="CA58" s="101" t="s">
        <v>94</v>
      </c>
      <c r="CB58" s="101" t="s">
        <v>137</v>
      </c>
      <c r="CC58" s="102">
        <v>4</v>
      </c>
      <c r="CE58" s="114">
        <v>134.2</v>
      </c>
      <c r="CF58" s="101" t="s">
        <v>164</v>
      </c>
      <c r="CG58" s="101" t="s">
        <v>105</v>
      </c>
      <c r="CH58" s="101" t="s">
        <v>164</v>
      </c>
      <c r="CI58" s="102">
        <v>8</v>
      </c>
      <c r="CK58" s="114">
        <v>198</v>
      </c>
      <c r="CL58" s="101" t="s">
        <v>588</v>
      </c>
      <c r="CM58" s="101" t="s">
        <v>101</v>
      </c>
      <c r="CN58" s="101" t="s">
        <v>184</v>
      </c>
      <c r="CO58" s="102">
        <v>6</v>
      </c>
      <c r="CV58" s="73"/>
      <c r="CW58" s="73"/>
      <c r="CX58" s="73"/>
      <c r="DB58" s="72"/>
    </row>
    <row r="59" spans="3:106" ht="15">
      <c r="C59" s="100">
        <v>53</v>
      </c>
      <c r="D59" s="101" t="s">
        <v>470</v>
      </c>
      <c r="E59" s="101" t="s">
        <v>154</v>
      </c>
      <c r="F59" s="101" t="s">
        <v>107</v>
      </c>
      <c r="G59" s="102">
        <v>9</v>
      </c>
      <c r="I59" s="103">
        <v>53</v>
      </c>
      <c r="J59" s="104" t="s">
        <v>531</v>
      </c>
      <c r="K59" s="104" t="s">
        <v>94</v>
      </c>
      <c r="L59" s="104" t="s">
        <v>589</v>
      </c>
      <c r="M59" s="105">
        <v>7</v>
      </c>
      <c r="N59" s="80"/>
      <c r="O59" s="128">
        <v>53</v>
      </c>
      <c r="P59" s="129" t="s">
        <v>564</v>
      </c>
      <c r="Q59" s="130" t="s">
        <v>504</v>
      </c>
      <c r="R59" s="131" t="s">
        <v>218</v>
      </c>
      <c r="T59" s="103">
        <v>53</v>
      </c>
      <c r="U59" s="109" t="s">
        <v>565</v>
      </c>
      <c r="V59" s="104" t="s">
        <v>90</v>
      </c>
      <c r="W59" s="105" t="s">
        <v>379</v>
      </c>
      <c r="Y59" s="103">
        <v>53</v>
      </c>
      <c r="Z59" s="104" t="s">
        <v>118</v>
      </c>
      <c r="AA59" s="104" t="s">
        <v>285</v>
      </c>
      <c r="AB59" s="104" t="s">
        <v>480</v>
      </c>
      <c r="AC59" s="105">
        <v>10</v>
      </c>
      <c r="AD59" s="33"/>
      <c r="AE59" s="103">
        <v>53</v>
      </c>
      <c r="AF59" s="2" t="s">
        <v>339</v>
      </c>
      <c r="AG59" s="104" t="s">
        <v>285</v>
      </c>
      <c r="AH59" s="104" t="s">
        <v>366</v>
      </c>
      <c r="AI59" s="105">
        <v>10</v>
      </c>
      <c r="AK59" s="111" t="s">
        <v>470</v>
      </c>
      <c r="AL59" s="100">
        <v>53</v>
      </c>
      <c r="AM59" s="104">
        <v>35</v>
      </c>
      <c r="AN59" s="104">
        <v>37</v>
      </c>
      <c r="AO59" s="104">
        <v>31</v>
      </c>
      <c r="AP59" s="104">
        <v>47</v>
      </c>
      <c r="AQ59" s="112">
        <v>45</v>
      </c>
      <c r="AR59" s="113">
        <f t="shared" si="0"/>
        <v>41.333333333333336</v>
      </c>
      <c r="AS59" s="91"/>
      <c r="AT59" s="104">
        <f>(MATCH("Marc Bulger*",SI,0))</f>
        <v>45</v>
      </c>
      <c r="AU59" s="73">
        <v>37</v>
      </c>
      <c r="AV59" s="73">
        <v>31</v>
      </c>
      <c r="AW59" s="73">
        <v>47</v>
      </c>
      <c r="AX59" s="73">
        <v>45</v>
      </c>
      <c r="AY59" s="114">
        <v>54.166666666666664</v>
      </c>
      <c r="AZ59" s="115" t="s">
        <v>590</v>
      </c>
      <c r="BA59" s="101" t="s">
        <v>196</v>
      </c>
      <c r="BB59" s="101" t="s">
        <v>124</v>
      </c>
      <c r="BC59" s="102">
        <v>8</v>
      </c>
      <c r="BD59" s="57"/>
      <c r="BE59" s="114">
        <v>143.25</v>
      </c>
      <c r="BF59" s="101" t="s">
        <v>356</v>
      </c>
      <c r="BG59" s="101" t="s">
        <v>97</v>
      </c>
      <c r="BH59" s="101" t="s">
        <v>171</v>
      </c>
      <c r="BI59" s="102">
        <v>4</v>
      </c>
      <c r="BJ59" s="91"/>
      <c r="BK59" s="100">
        <v>18</v>
      </c>
      <c r="BL59" s="101" t="s">
        <v>129</v>
      </c>
      <c r="BM59" s="91"/>
      <c r="BN59" s="100">
        <v>169</v>
      </c>
      <c r="BO59" s="101" t="s">
        <v>591</v>
      </c>
      <c r="BQ59" s="100">
        <v>193</v>
      </c>
      <c r="BR59" s="101" t="s">
        <v>592</v>
      </c>
      <c r="BT59" s="118">
        <v>60</v>
      </c>
      <c r="BU59" s="101" t="s">
        <v>458</v>
      </c>
      <c r="BW59" s="118">
        <v>34</v>
      </c>
      <c r="BX59" s="101" t="s">
        <v>231</v>
      </c>
      <c r="BY59" s="114">
        <v>116.8</v>
      </c>
      <c r="BZ59" s="101" t="s">
        <v>347</v>
      </c>
      <c r="CA59" s="101" t="s">
        <v>97</v>
      </c>
      <c r="CB59" s="101" t="s">
        <v>137</v>
      </c>
      <c r="CC59" s="102">
        <v>4</v>
      </c>
      <c r="CE59" s="114">
        <v>15</v>
      </c>
      <c r="CF59" s="101" t="s">
        <v>242</v>
      </c>
      <c r="CG59" s="101" t="s">
        <v>94</v>
      </c>
      <c r="CH59" s="101" t="s">
        <v>222</v>
      </c>
      <c r="CI59" s="102">
        <v>6</v>
      </c>
      <c r="CK59" s="114">
        <v>9.5</v>
      </c>
      <c r="CL59" s="101" t="s">
        <v>201</v>
      </c>
      <c r="CM59" s="101" t="s">
        <v>154</v>
      </c>
      <c r="CN59" s="101" t="s">
        <v>98</v>
      </c>
      <c r="CO59" s="102">
        <v>6</v>
      </c>
      <c r="CV59" s="73"/>
      <c r="CW59" s="73"/>
      <c r="CX59" s="73"/>
      <c r="DB59" s="72"/>
    </row>
    <row r="60" spans="3:106" ht="15">
      <c r="C60" s="100">
        <v>54</v>
      </c>
      <c r="D60" s="101" t="s">
        <v>590</v>
      </c>
      <c r="E60" s="101" t="s">
        <v>196</v>
      </c>
      <c r="F60" s="101" t="s">
        <v>124</v>
      </c>
      <c r="G60" s="102">
        <v>8</v>
      </c>
      <c r="I60" s="103">
        <v>54</v>
      </c>
      <c r="J60" s="104" t="s">
        <v>422</v>
      </c>
      <c r="K60" s="104" t="s">
        <v>94</v>
      </c>
      <c r="L60" s="104" t="s">
        <v>593</v>
      </c>
      <c r="M60" s="105">
        <v>10</v>
      </c>
      <c r="N60" s="80"/>
      <c r="O60" s="128">
        <v>54</v>
      </c>
      <c r="P60" s="129" t="s">
        <v>561</v>
      </c>
      <c r="Q60" s="130" t="s">
        <v>504</v>
      </c>
      <c r="R60" s="131" t="s">
        <v>437</v>
      </c>
      <c r="T60" s="103">
        <v>54</v>
      </c>
      <c r="U60" s="109" t="s">
        <v>576</v>
      </c>
      <c r="V60" s="104" t="s">
        <v>90</v>
      </c>
      <c r="W60" s="105" t="s">
        <v>594</v>
      </c>
      <c r="Y60" s="103">
        <v>54</v>
      </c>
      <c r="Z60" s="104" t="s">
        <v>595</v>
      </c>
      <c r="AA60" s="104" t="s">
        <v>285</v>
      </c>
      <c r="AB60" s="104" t="s">
        <v>256</v>
      </c>
      <c r="AC60" s="105">
        <v>4</v>
      </c>
      <c r="AD60" s="33"/>
      <c r="AE60" s="103">
        <v>54</v>
      </c>
      <c r="AF60" s="2" t="s">
        <v>596</v>
      </c>
      <c r="AG60" s="104" t="s">
        <v>495</v>
      </c>
      <c r="AH60" s="104" t="s">
        <v>597</v>
      </c>
      <c r="AI60" s="105">
        <v>0</v>
      </c>
      <c r="AK60" s="111" t="s">
        <v>590</v>
      </c>
      <c r="AL60" s="100">
        <v>54</v>
      </c>
      <c r="AM60" s="104">
        <v>55</v>
      </c>
      <c r="AN60" s="104">
        <v>46</v>
      </c>
      <c r="AO60" s="104">
        <v>58</v>
      </c>
      <c r="AP60" s="104">
        <v>52</v>
      </c>
      <c r="AQ60" s="112">
        <v>60</v>
      </c>
      <c r="AR60" s="113">
        <f t="shared" si="0"/>
        <v>54.166666666666664</v>
      </c>
      <c r="AS60" s="91"/>
      <c r="AT60" s="104">
        <f>(MATCH("Tony Gonzalez*",SI,0))</f>
        <v>60</v>
      </c>
      <c r="AU60" s="73">
        <v>46</v>
      </c>
      <c r="AV60" s="73">
        <v>58</v>
      </c>
      <c r="AW60" s="73">
        <v>52</v>
      </c>
      <c r="AX60" s="73">
        <v>60</v>
      </c>
      <c r="AY60" s="114">
        <v>55.166666666666664</v>
      </c>
      <c r="AZ60" s="115" t="s">
        <v>339</v>
      </c>
      <c r="BA60" s="101" t="s">
        <v>97</v>
      </c>
      <c r="BB60" s="101" t="s">
        <v>340</v>
      </c>
      <c r="BC60" s="102">
        <v>10</v>
      </c>
      <c r="BD60" s="57"/>
      <c r="BE60" s="114">
        <v>145</v>
      </c>
      <c r="BF60" s="101" t="s">
        <v>526</v>
      </c>
      <c r="BG60" s="101" t="s">
        <v>97</v>
      </c>
      <c r="BH60" s="101" t="s">
        <v>95</v>
      </c>
      <c r="BI60" s="102">
        <v>7</v>
      </c>
      <c r="BJ60" s="91"/>
      <c r="BK60" s="100">
        <v>300</v>
      </c>
      <c r="BL60" s="101" t="s">
        <v>598</v>
      </c>
      <c r="BM60" s="91"/>
      <c r="BN60" s="100">
        <v>39</v>
      </c>
      <c r="BO60" s="101" t="s">
        <v>360</v>
      </c>
      <c r="BQ60" s="100">
        <v>41</v>
      </c>
      <c r="BR60" s="101" t="s">
        <v>599</v>
      </c>
      <c r="BT60" s="118">
        <v>67</v>
      </c>
      <c r="BU60" s="101" t="s">
        <v>468</v>
      </c>
      <c r="BW60" s="118">
        <v>43</v>
      </c>
      <c r="BX60" s="101" t="s">
        <v>418</v>
      </c>
      <c r="BY60" s="114">
        <v>141</v>
      </c>
      <c r="BZ60" s="101" t="s">
        <v>462</v>
      </c>
      <c r="CA60" s="101" t="s">
        <v>97</v>
      </c>
      <c r="CB60" s="101" t="s">
        <v>134</v>
      </c>
      <c r="CC60" s="102">
        <v>9</v>
      </c>
      <c r="CE60" s="114">
        <v>39</v>
      </c>
      <c r="CF60" s="101" t="s">
        <v>221</v>
      </c>
      <c r="CG60" s="101" t="s">
        <v>97</v>
      </c>
      <c r="CH60" s="101" t="s">
        <v>222</v>
      </c>
      <c r="CI60" s="102">
        <v>6</v>
      </c>
      <c r="CK60" s="114">
        <v>71</v>
      </c>
      <c r="CL60" s="101" t="s">
        <v>600</v>
      </c>
      <c r="CM60" s="101" t="s">
        <v>154</v>
      </c>
      <c r="CN60" s="101" t="s">
        <v>204</v>
      </c>
      <c r="CO60" s="102">
        <v>6</v>
      </c>
      <c r="CV60" s="73"/>
      <c r="CW60" s="73"/>
      <c r="CX60" s="73"/>
      <c r="DB60" s="72"/>
    </row>
    <row r="61" spans="3:106" ht="15">
      <c r="C61" s="100">
        <v>55</v>
      </c>
      <c r="D61" s="101" t="s">
        <v>263</v>
      </c>
      <c r="E61" s="101" t="s">
        <v>196</v>
      </c>
      <c r="F61" s="101" t="s">
        <v>241</v>
      </c>
      <c r="G61" s="102">
        <v>8</v>
      </c>
      <c r="I61" s="103">
        <v>55</v>
      </c>
      <c r="J61" s="104" t="s">
        <v>590</v>
      </c>
      <c r="K61" s="104" t="s">
        <v>196</v>
      </c>
      <c r="L61" s="104" t="s">
        <v>125</v>
      </c>
      <c r="M61" s="105">
        <v>8</v>
      </c>
      <c r="N61" s="80"/>
      <c r="O61" s="128">
        <v>55</v>
      </c>
      <c r="P61" s="129" t="s">
        <v>118</v>
      </c>
      <c r="Q61" s="130" t="s">
        <v>504</v>
      </c>
      <c r="R61" s="131" t="s">
        <v>442</v>
      </c>
      <c r="T61" s="103">
        <v>55</v>
      </c>
      <c r="U61" s="109" t="s">
        <v>453</v>
      </c>
      <c r="V61" s="104" t="s">
        <v>90</v>
      </c>
      <c r="W61" s="105" t="s">
        <v>601</v>
      </c>
      <c r="Y61" s="103">
        <v>55</v>
      </c>
      <c r="Z61" s="104" t="s">
        <v>439</v>
      </c>
      <c r="AA61" s="104" t="s">
        <v>285</v>
      </c>
      <c r="AB61" s="104" t="s">
        <v>160</v>
      </c>
      <c r="AC61" s="105">
        <v>6</v>
      </c>
      <c r="AD61" s="33"/>
      <c r="AE61" s="103">
        <v>55</v>
      </c>
      <c r="AF61" s="2" t="s">
        <v>602</v>
      </c>
      <c r="AG61" s="104" t="s">
        <v>87</v>
      </c>
      <c r="AH61" s="104" t="s">
        <v>437</v>
      </c>
      <c r="AI61" s="105">
        <v>9</v>
      </c>
      <c r="AK61" s="111" t="s">
        <v>263</v>
      </c>
      <c r="AL61" s="100">
        <v>55</v>
      </c>
      <c r="AM61" s="104">
        <v>60</v>
      </c>
      <c r="AN61" s="104">
        <v>62</v>
      </c>
      <c r="AO61" s="104">
        <v>74</v>
      </c>
      <c r="AP61" s="104">
        <v>64</v>
      </c>
      <c r="AQ61" s="112">
        <v>65</v>
      </c>
      <c r="AR61" s="113">
        <f t="shared" si="0"/>
        <v>63.333333333333336</v>
      </c>
      <c r="AS61" s="91"/>
      <c r="AT61" s="104">
        <f>(MATCH("Todd heap*",SI,0))</f>
        <v>65</v>
      </c>
      <c r="AU61" s="73">
        <v>62</v>
      </c>
      <c r="AV61" s="73">
        <v>74</v>
      </c>
      <c r="AW61" s="73">
        <v>64</v>
      </c>
      <c r="AX61" s="73">
        <v>65</v>
      </c>
      <c r="AY61" s="114">
        <v>58.5</v>
      </c>
      <c r="AZ61" s="115" t="s">
        <v>198</v>
      </c>
      <c r="BA61" s="101" t="s">
        <v>94</v>
      </c>
      <c r="BB61" s="101" t="s">
        <v>197</v>
      </c>
      <c r="BC61" s="102">
        <v>8</v>
      </c>
      <c r="BD61" s="57"/>
      <c r="BE61" s="114">
        <v>145.6</v>
      </c>
      <c r="BF61" s="101" t="s">
        <v>603</v>
      </c>
      <c r="BG61" s="101" t="s">
        <v>97</v>
      </c>
      <c r="BH61" s="101" t="s">
        <v>213</v>
      </c>
      <c r="BI61" s="102">
        <v>10</v>
      </c>
      <c r="BJ61" s="91"/>
      <c r="BK61" s="100">
        <v>188</v>
      </c>
      <c r="BL61" s="101" t="s">
        <v>482</v>
      </c>
      <c r="BM61" s="91"/>
      <c r="BN61" s="100">
        <v>42</v>
      </c>
      <c r="BO61" s="101" t="s">
        <v>604</v>
      </c>
      <c r="BQ61" s="100">
        <v>79</v>
      </c>
      <c r="BR61" s="101" t="s">
        <v>605</v>
      </c>
      <c r="BT61" s="118">
        <v>93</v>
      </c>
      <c r="BU61" s="101" t="s">
        <v>606</v>
      </c>
      <c r="BW61" s="118">
        <v>30</v>
      </c>
      <c r="BX61" s="101" t="s">
        <v>607</v>
      </c>
      <c r="BY61" s="114">
        <v>144.4</v>
      </c>
      <c r="BZ61" s="101" t="s">
        <v>486</v>
      </c>
      <c r="CA61" s="101" t="s">
        <v>94</v>
      </c>
      <c r="CB61" s="101" t="s">
        <v>415</v>
      </c>
      <c r="CC61" s="102">
        <v>5</v>
      </c>
      <c r="CE61" s="114">
        <v>95.66666666666667</v>
      </c>
      <c r="CF61" s="101" t="s">
        <v>608</v>
      </c>
      <c r="CG61" s="101" t="s">
        <v>154</v>
      </c>
      <c r="CH61" s="101" t="s">
        <v>222</v>
      </c>
      <c r="CI61" s="102">
        <v>6</v>
      </c>
      <c r="CK61" s="114">
        <v>95.66666666666667</v>
      </c>
      <c r="CL61" s="101" t="s">
        <v>608</v>
      </c>
      <c r="CM61" s="101" t="s">
        <v>154</v>
      </c>
      <c r="CN61" s="101" t="s">
        <v>222</v>
      </c>
      <c r="CO61" s="102">
        <v>6</v>
      </c>
      <c r="CV61" s="73"/>
      <c r="CW61" s="73"/>
      <c r="CX61" s="73"/>
      <c r="DB61" s="72"/>
    </row>
    <row r="62" spans="3:106" ht="15">
      <c r="C62" s="100">
        <v>56</v>
      </c>
      <c r="D62" s="101" t="s">
        <v>609</v>
      </c>
      <c r="E62" s="101" t="s">
        <v>196</v>
      </c>
      <c r="F62" s="101" t="s">
        <v>152</v>
      </c>
      <c r="G62" s="102">
        <v>9</v>
      </c>
      <c r="I62" s="103">
        <v>56</v>
      </c>
      <c r="J62" s="104" t="s">
        <v>119</v>
      </c>
      <c r="K62" s="104" t="s">
        <v>94</v>
      </c>
      <c r="L62" s="104" t="s">
        <v>610</v>
      </c>
      <c r="M62" s="105">
        <v>5</v>
      </c>
      <c r="N62" s="80"/>
      <c r="O62" s="128">
        <v>56</v>
      </c>
      <c r="P62" s="129" t="s">
        <v>439</v>
      </c>
      <c r="Q62" s="130" t="s">
        <v>285</v>
      </c>
      <c r="R62" s="131" t="s">
        <v>191</v>
      </c>
      <c r="T62" s="103">
        <v>56</v>
      </c>
      <c r="U62" s="109" t="s">
        <v>611</v>
      </c>
      <c r="V62" s="104" t="s">
        <v>296</v>
      </c>
      <c r="W62" s="105" t="s">
        <v>390</v>
      </c>
      <c r="Y62" s="103">
        <v>56</v>
      </c>
      <c r="Z62" s="104" t="s">
        <v>323</v>
      </c>
      <c r="AA62" s="104" t="s">
        <v>285</v>
      </c>
      <c r="AB62" s="104" t="s">
        <v>183</v>
      </c>
      <c r="AC62" s="105">
        <v>8</v>
      </c>
      <c r="AD62" s="33"/>
      <c r="AE62" s="103">
        <v>56</v>
      </c>
      <c r="AF62" s="2" t="s">
        <v>328</v>
      </c>
      <c r="AG62" s="104" t="s">
        <v>285</v>
      </c>
      <c r="AH62" s="104" t="s">
        <v>160</v>
      </c>
      <c r="AI62" s="105">
        <v>6</v>
      </c>
      <c r="AK62" s="111" t="s">
        <v>609</v>
      </c>
      <c r="AL62" s="100">
        <v>56</v>
      </c>
      <c r="AM62" s="104">
        <v>62</v>
      </c>
      <c r="AN62" s="104">
        <v>52</v>
      </c>
      <c r="AO62" s="104">
        <v>73</v>
      </c>
      <c r="AP62" s="104">
        <v>57</v>
      </c>
      <c r="AQ62" s="112">
        <v>66</v>
      </c>
      <c r="AR62" s="113">
        <f t="shared" si="0"/>
        <v>61</v>
      </c>
      <c r="AS62" s="91"/>
      <c r="AT62" s="104">
        <f>(MATCH("Jeremy Shockey*",SI,0))</f>
        <v>66</v>
      </c>
      <c r="AU62" s="73">
        <v>52</v>
      </c>
      <c r="AV62" s="73">
        <v>73</v>
      </c>
      <c r="AW62" s="73">
        <v>57</v>
      </c>
      <c r="AX62" s="73">
        <v>66</v>
      </c>
      <c r="AY62" s="114">
        <v>58.833333333333336</v>
      </c>
      <c r="AZ62" s="115" t="s">
        <v>334</v>
      </c>
      <c r="BA62" s="101" t="s">
        <v>97</v>
      </c>
      <c r="BB62" s="101" t="s">
        <v>211</v>
      </c>
      <c r="BC62" s="102">
        <v>4</v>
      </c>
      <c r="BD62" s="57"/>
      <c r="BE62" s="114">
        <v>146.5</v>
      </c>
      <c r="BF62" s="101" t="s">
        <v>612</v>
      </c>
      <c r="BG62" s="101" t="s">
        <v>97</v>
      </c>
      <c r="BH62" s="101" t="s">
        <v>124</v>
      </c>
      <c r="BI62" s="102">
        <v>8</v>
      </c>
      <c r="BJ62" s="91"/>
      <c r="BK62" s="100">
        <v>214</v>
      </c>
      <c r="BL62" s="101" t="s">
        <v>492</v>
      </c>
      <c r="BM62" s="91"/>
      <c r="BN62" s="100">
        <v>114</v>
      </c>
      <c r="BO62" s="101" t="s">
        <v>404</v>
      </c>
      <c r="BQ62" s="100">
        <v>157</v>
      </c>
      <c r="BR62" s="101" t="s">
        <v>613</v>
      </c>
      <c r="BT62" s="118">
        <v>68</v>
      </c>
      <c r="BU62" s="101" t="s">
        <v>614</v>
      </c>
      <c r="BW62" s="118">
        <v>48</v>
      </c>
      <c r="BX62" s="101" t="s">
        <v>615</v>
      </c>
      <c r="BY62" s="114">
        <v>40</v>
      </c>
      <c r="BZ62" s="101" t="s">
        <v>233</v>
      </c>
      <c r="CA62" s="101" t="s">
        <v>97</v>
      </c>
      <c r="CB62" s="101" t="s">
        <v>234</v>
      </c>
      <c r="CC62" s="102">
        <v>7</v>
      </c>
      <c r="CE62" s="114">
        <v>125</v>
      </c>
      <c r="CF62" s="101" t="s">
        <v>616</v>
      </c>
      <c r="CG62" s="101" t="s">
        <v>94</v>
      </c>
      <c r="CH62" s="101" t="s">
        <v>222</v>
      </c>
      <c r="CI62" s="102">
        <v>6</v>
      </c>
      <c r="CK62" s="114">
        <v>110.5</v>
      </c>
      <c r="CL62" s="101" t="s">
        <v>292</v>
      </c>
      <c r="CM62" s="101" t="s">
        <v>154</v>
      </c>
      <c r="CN62" s="101" t="s">
        <v>184</v>
      </c>
      <c r="CO62" s="102">
        <v>6</v>
      </c>
      <c r="CV62" s="73"/>
      <c r="CW62" s="73"/>
      <c r="CX62" s="73"/>
      <c r="DB62" s="72"/>
    </row>
    <row r="63" spans="3:106" ht="15">
      <c r="C63" s="100">
        <v>57</v>
      </c>
      <c r="D63" s="101" t="s">
        <v>542</v>
      </c>
      <c r="E63" s="101" t="s">
        <v>196</v>
      </c>
      <c r="F63" s="101" t="s">
        <v>374</v>
      </c>
      <c r="G63" s="102">
        <v>7</v>
      </c>
      <c r="I63" s="103">
        <v>57</v>
      </c>
      <c r="J63" s="104" t="s">
        <v>198</v>
      </c>
      <c r="K63" s="104" t="s">
        <v>94</v>
      </c>
      <c r="L63" s="104" t="s">
        <v>617</v>
      </c>
      <c r="M63" s="105">
        <v>8</v>
      </c>
      <c r="N63" s="80"/>
      <c r="O63" s="128">
        <v>57</v>
      </c>
      <c r="P63" s="129" t="s">
        <v>618</v>
      </c>
      <c r="Q63" s="130" t="s">
        <v>471</v>
      </c>
      <c r="R63" s="131" t="s">
        <v>388</v>
      </c>
      <c r="T63" s="103">
        <v>57</v>
      </c>
      <c r="U63" s="109" t="s">
        <v>619</v>
      </c>
      <c r="V63" s="104" t="s">
        <v>296</v>
      </c>
      <c r="W63" s="105" t="s">
        <v>192</v>
      </c>
      <c r="Y63" s="103">
        <v>57</v>
      </c>
      <c r="Z63" s="104" t="s">
        <v>468</v>
      </c>
      <c r="AA63" s="104" t="s">
        <v>391</v>
      </c>
      <c r="AB63" s="104" t="s">
        <v>437</v>
      </c>
      <c r="AC63" s="105">
        <v>9</v>
      </c>
      <c r="AD63" s="33"/>
      <c r="AE63" s="103">
        <v>57</v>
      </c>
      <c r="AF63" s="2" t="s">
        <v>368</v>
      </c>
      <c r="AG63" s="104" t="s">
        <v>285</v>
      </c>
      <c r="AH63" s="104" t="s">
        <v>182</v>
      </c>
      <c r="AI63" s="105">
        <v>5</v>
      </c>
      <c r="AK63" s="111" t="s">
        <v>542</v>
      </c>
      <c r="AL63" s="100">
        <v>57</v>
      </c>
      <c r="AM63" s="104">
        <v>67</v>
      </c>
      <c r="AN63" s="104">
        <v>72</v>
      </c>
      <c r="AO63" s="104">
        <v>102</v>
      </c>
      <c r="AP63" s="104">
        <v>73</v>
      </c>
      <c r="AQ63" s="112">
        <v>79</v>
      </c>
      <c r="AR63" s="113">
        <f t="shared" si="0"/>
        <v>75</v>
      </c>
      <c r="AS63" s="91"/>
      <c r="AT63" s="104">
        <f>(MATCH("Kellen Winslow*",SI,0))</f>
        <v>79</v>
      </c>
      <c r="AU63" s="73">
        <v>72</v>
      </c>
      <c r="AV63" s="73">
        <v>102</v>
      </c>
      <c r="AW63" s="73">
        <v>73</v>
      </c>
      <c r="AX63" s="73">
        <v>79</v>
      </c>
      <c r="AY63" s="114">
        <v>59.166666666666664</v>
      </c>
      <c r="AZ63" s="115" t="s">
        <v>360</v>
      </c>
      <c r="BA63" s="101" t="s">
        <v>97</v>
      </c>
      <c r="BB63" s="101" t="s">
        <v>146</v>
      </c>
      <c r="BC63" s="102">
        <v>6</v>
      </c>
      <c r="BD63" s="57"/>
      <c r="BE63" s="114">
        <v>147</v>
      </c>
      <c r="BF63" s="101" t="s">
        <v>448</v>
      </c>
      <c r="BG63" s="101" t="s">
        <v>97</v>
      </c>
      <c r="BH63" s="101" t="s">
        <v>213</v>
      </c>
      <c r="BI63" s="102">
        <v>10</v>
      </c>
      <c r="BJ63" s="132"/>
      <c r="BK63" s="100">
        <v>190</v>
      </c>
      <c r="BL63" s="101" t="s">
        <v>500</v>
      </c>
      <c r="BM63" s="91"/>
      <c r="BN63" s="100">
        <v>109</v>
      </c>
      <c r="BO63" s="101" t="s">
        <v>620</v>
      </c>
      <c r="BQ63" s="100">
        <v>197</v>
      </c>
      <c r="BR63" s="101" t="s">
        <v>621</v>
      </c>
      <c r="BT63" s="118">
        <v>57</v>
      </c>
      <c r="BU63" s="101" t="s">
        <v>622</v>
      </c>
      <c r="BW63" s="118">
        <v>7</v>
      </c>
      <c r="BX63" s="101" t="s">
        <v>287</v>
      </c>
      <c r="BY63" s="114">
        <v>45.166666666666664</v>
      </c>
      <c r="BZ63" s="101" t="s">
        <v>440</v>
      </c>
      <c r="CA63" s="101" t="s">
        <v>154</v>
      </c>
      <c r="CB63" s="101" t="s">
        <v>173</v>
      </c>
      <c r="CC63" s="102">
        <v>5</v>
      </c>
      <c r="CE63" s="114">
        <v>128.5</v>
      </c>
      <c r="CF63" s="101" t="s">
        <v>364</v>
      </c>
      <c r="CG63" s="101" t="s">
        <v>97</v>
      </c>
      <c r="CH63" s="101" t="s">
        <v>222</v>
      </c>
      <c r="CI63" s="102">
        <v>6</v>
      </c>
      <c r="CK63" s="114">
        <v>131.4</v>
      </c>
      <c r="CL63" s="101" t="s">
        <v>165</v>
      </c>
      <c r="CM63" s="101" t="s">
        <v>154</v>
      </c>
      <c r="CN63" s="101" t="s">
        <v>146</v>
      </c>
      <c r="CO63" s="102">
        <v>6</v>
      </c>
      <c r="CV63" s="73"/>
      <c r="CW63" s="73"/>
      <c r="CX63" s="73"/>
      <c r="DB63" s="72"/>
    </row>
    <row r="64" spans="3:106" ht="15">
      <c r="C64" s="100">
        <v>58</v>
      </c>
      <c r="D64" s="101" t="s">
        <v>600</v>
      </c>
      <c r="E64" s="101" t="s">
        <v>154</v>
      </c>
      <c r="F64" s="101" t="s">
        <v>204</v>
      </c>
      <c r="G64" s="102">
        <v>6</v>
      </c>
      <c r="I64" s="103">
        <v>58</v>
      </c>
      <c r="J64" s="104" t="s">
        <v>148</v>
      </c>
      <c r="K64" s="104" t="s">
        <v>94</v>
      </c>
      <c r="L64" s="104" t="s">
        <v>455</v>
      </c>
      <c r="M64" s="105">
        <v>10</v>
      </c>
      <c r="N64" s="80"/>
      <c r="O64" s="128">
        <v>58</v>
      </c>
      <c r="P64" s="129" t="s">
        <v>554</v>
      </c>
      <c r="Q64" s="130" t="s">
        <v>87</v>
      </c>
      <c r="R64" s="131" t="s">
        <v>326</v>
      </c>
      <c r="T64" s="103">
        <v>58</v>
      </c>
      <c r="U64" s="109" t="s">
        <v>549</v>
      </c>
      <c r="V64" s="104" t="s">
        <v>473</v>
      </c>
      <c r="W64" s="105" t="s">
        <v>128</v>
      </c>
      <c r="Y64" s="103">
        <v>58</v>
      </c>
      <c r="Z64" s="104" t="s">
        <v>528</v>
      </c>
      <c r="AA64" s="104" t="s">
        <v>202</v>
      </c>
      <c r="AB64" s="104" t="s">
        <v>623</v>
      </c>
      <c r="AC64" s="105">
        <v>4</v>
      </c>
      <c r="AD64" s="33"/>
      <c r="AE64" s="103">
        <v>58</v>
      </c>
      <c r="AF64" s="2" t="s">
        <v>198</v>
      </c>
      <c r="AG64" s="104" t="s">
        <v>87</v>
      </c>
      <c r="AH64" s="104" t="s">
        <v>543</v>
      </c>
      <c r="AI64" s="105">
        <v>8</v>
      </c>
      <c r="AK64" s="111" t="s">
        <v>600</v>
      </c>
      <c r="AL64" s="100">
        <v>58</v>
      </c>
      <c r="AM64" s="104">
        <v>86</v>
      </c>
      <c r="AN64" s="104">
        <v>101</v>
      </c>
      <c r="AO64" s="104">
        <v>51</v>
      </c>
      <c r="AP64" s="104">
        <v>61</v>
      </c>
      <c r="AQ64" s="112">
        <v>69</v>
      </c>
      <c r="AR64" s="113">
        <f t="shared" si="0"/>
        <v>71</v>
      </c>
      <c r="AS64" s="91"/>
      <c r="AT64" s="104">
        <f>(MATCH("Jon Kitna*",SI,0))</f>
        <v>69</v>
      </c>
      <c r="AU64" s="73">
        <v>101</v>
      </c>
      <c r="AV64" s="73">
        <v>51</v>
      </c>
      <c r="AW64" s="73">
        <v>61</v>
      </c>
      <c r="AX64" s="73">
        <v>69</v>
      </c>
      <c r="AY64" s="114">
        <v>61</v>
      </c>
      <c r="AZ64" s="115" t="s">
        <v>609</v>
      </c>
      <c r="BA64" s="101" t="s">
        <v>196</v>
      </c>
      <c r="BB64" s="101" t="s">
        <v>152</v>
      </c>
      <c r="BC64" s="102">
        <v>9</v>
      </c>
      <c r="BD64" s="57"/>
      <c r="BE64" s="114">
        <v>149</v>
      </c>
      <c r="BF64" s="101" t="s">
        <v>249</v>
      </c>
      <c r="BG64" s="101" t="s">
        <v>97</v>
      </c>
      <c r="BH64" s="101" t="s">
        <v>98</v>
      </c>
      <c r="BI64" s="102">
        <v>6</v>
      </c>
      <c r="BJ64" s="91"/>
      <c r="BK64" s="100">
        <v>49</v>
      </c>
      <c r="BL64" s="101" t="s">
        <v>461</v>
      </c>
      <c r="BM64" s="91"/>
      <c r="BN64" s="100">
        <v>127</v>
      </c>
      <c r="BO64" s="101" t="s">
        <v>624</v>
      </c>
      <c r="BQ64" s="100">
        <v>91</v>
      </c>
      <c r="BR64" s="101" t="s">
        <v>625</v>
      </c>
      <c r="BT64" s="118">
        <v>58</v>
      </c>
      <c r="BU64" s="101" t="s">
        <v>161</v>
      </c>
      <c r="BW64" s="118">
        <v>44</v>
      </c>
      <c r="BX64" s="101" t="s">
        <v>426</v>
      </c>
      <c r="BY64" s="114">
        <v>88.33333333333333</v>
      </c>
      <c r="BZ64" s="101" t="s">
        <v>459</v>
      </c>
      <c r="CA64" s="101" t="s">
        <v>97</v>
      </c>
      <c r="CB64" s="101" t="s">
        <v>213</v>
      </c>
      <c r="CC64" s="102">
        <v>10</v>
      </c>
      <c r="CE64" s="114">
        <v>137</v>
      </c>
      <c r="CF64" s="101" t="s">
        <v>578</v>
      </c>
      <c r="CG64" s="101" t="s">
        <v>97</v>
      </c>
      <c r="CH64" s="101" t="s">
        <v>222</v>
      </c>
      <c r="CI64" s="102">
        <v>6</v>
      </c>
      <c r="CK64" s="114">
        <v>4.333333333333333</v>
      </c>
      <c r="CL64" s="101" t="s">
        <v>140</v>
      </c>
      <c r="CM64" s="101" t="s">
        <v>94</v>
      </c>
      <c r="CN64" s="101" t="s">
        <v>146</v>
      </c>
      <c r="CO64" s="102">
        <v>6</v>
      </c>
      <c r="CV64" s="73"/>
      <c r="CW64" s="73"/>
      <c r="CX64" s="73"/>
      <c r="DB64" s="72"/>
    </row>
    <row r="65" spans="3:106" ht="15">
      <c r="C65" s="100">
        <v>59</v>
      </c>
      <c r="D65" s="101" t="s">
        <v>334</v>
      </c>
      <c r="E65" s="101" t="s">
        <v>97</v>
      </c>
      <c r="F65" s="101" t="s">
        <v>211</v>
      </c>
      <c r="G65" s="102">
        <v>4</v>
      </c>
      <c r="I65" s="103">
        <v>59</v>
      </c>
      <c r="J65" s="104" t="s">
        <v>392</v>
      </c>
      <c r="K65" s="104" t="s">
        <v>97</v>
      </c>
      <c r="L65" s="104" t="s">
        <v>593</v>
      </c>
      <c r="M65" s="105">
        <v>10</v>
      </c>
      <c r="N65" s="80"/>
      <c r="O65" s="128">
        <v>59</v>
      </c>
      <c r="P65" s="129" t="s">
        <v>312</v>
      </c>
      <c r="Q65" s="130" t="s">
        <v>285</v>
      </c>
      <c r="R65" s="131" t="s">
        <v>142</v>
      </c>
      <c r="T65" s="103">
        <v>59</v>
      </c>
      <c r="U65" s="109" t="s">
        <v>626</v>
      </c>
      <c r="V65" s="104" t="s">
        <v>296</v>
      </c>
      <c r="W65" s="105" t="s">
        <v>268</v>
      </c>
      <c r="Y65" s="103">
        <v>59</v>
      </c>
      <c r="Z65" s="104" t="s">
        <v>564</v>
      </c>
      <c r="AA65" s="104" t="s">
        <v>285</v>
      </c>
      <c r="AB65" s="104" t="s">
        <v>218</v>
      </c>
      <c r="AC65" s="105">
        <v>10</v>
      </c>
      <c r="AD65" s="33"/>
      <c r="AE65" s="103">
        <v>59</v>
      </c>
      <c r="AF65" s="2" t="s">
        <v>381</v>
      </c>
      <c r="AG65" s="104" t="s">
        <v>285</v>
      </c>
      <c r="AH65" s="104" t="s">
        <v>183</v>
      </c>
      <c r="AI65" s="105">
        <v>8</v>
      </c>
      <c r="AK65" s="111" t="s">
        <v>334</v>
      </c>
      <c r="AL65" s="100">
        <v>59</v>
      </c>
      <c r="AM65" s="104">
        <v>50</v>
      </c>
      <c r="AN65" s="104">
        <v>63</v>
      </c>
      <c r="AO65" s="104">
        <v>66</v>
      </c>
      <c r="AP65" s="104">
        <v>54</v>
      </c>
      <c r="AQ65" s="112">
        <v>61</v>
      </c>
      <c r="AR65" s="113">
        <f t="shared" si="0"/>
        <v>58.833333333333336</v>
      </c>
      <c r="AS65" s="91"/>
      <c r="AT65" s="104">
        <f>(MATCH("Santana Moss*",SI,0))</f>
        <v>61</v>
      </c>
      <c r="AU65" s="73">
        <v>63</v>
      </c>
      <c r="AV65" s="73">
        <v>66</v>
      </c>
      <c r="AW65" s="73">
        <v>54</v>
      </c>
      <c r="AX65" s="73">
        <v>61</v>
      </c>
      <c r="AY65" s="114">
        <v>61.333333333333336</v>
      </c>
      <c r="AZ65" s="115" t="s">
        <v>487</v>
      </c>
      <c r="BA65" s="101" t="s">
        <v>94</v>
      </c>
      <c r="BB65" s="101" t="s">
        <v>164</v>
      </c>
      <c r="BC65" s="102">
        <v>8</v>
      </c>
      <c r="BD65" s="57"/>
      <c r="BE65" s="114">
        <v>150.4</v>
      </c>
      <c r="BF65" s="101" t="s">
        <v>375</v>
      </c>
      <c r="BG65" s="101" t="s">
        <v>97</v>
      </c>
      <c r="BH65" s="101" t="s">
        <v>104</v>
      </c>
      <c r="BI65" s="102">
        <v>4</v>
      </c>
      <c r="BJ65" s="91"/>
      <c r="BK65" s="100">
        <v>58</v>
      </c>
      <c r="BL65" s="101" t="s">
        <v>275</v>
      </c>
      <c r="BM65" s="91"/>
      <c r="BN65" s="100">
        <v>147</v>
      </c>
      <c r="BO65" s="101" t="s">
        <v>386</v>
      </c>
      <c r="BQ65" s="100">
        <v>57</v>
      </c>
      <c r="BR65" s="101" t="s">
        <v>627</v>
      </c>
      <c r="BT65" s="118">
        <v>26</v>
      </c>
      <c r="BU65" s="101" t="s">
        <v>485</v>
      </c>
      <c r="BW65" s="118">
        <v>10</v>
      </c>
      <c r="BX65" s="101" t="s">
        <v>219</v>
      </c>
      <c r="BY65" s="114">
        <v>118.4</v>
      </c>
      <c r="BZ65" s="101" t="s">
        <v>537</v>
      </c>
      <c r="CA65" s="101" t="s">
        <v>97</v>
      </c>
      <c r="CB65" s="101" t="s">
        <v>107</v>
      </c>
      <c r="CC65" s="102">
        <v>9</v>
      </c>
      <c r="CE65" s="114">
        <v>158.25</v>
      </c>
      <c r="CF65" s="101" t="s">
        <v>628</v>
      </c>
      <c r="CG65" s="101" t="s">
        <v>196</v>
      </c>
      <c r="CH65" s="101" t="s">
        <v>222</v>
      </c>
      <c r="CI65" s="102">
        <v>6</v>
      </c>
      <c r="CK65" s="114">
        <v>7</v>
      </c>
      <c r="CL65" s="101" t="s">
        <v>174</v>
      </c>
      <c r="CM65" s="101" t="s">
        <v>94</v>
      </c>
      <c r="CN65" s="101" t="s">
        <v>184</v>
      </c>
      <c r="CO65" s="102">
        <v>6</v>
      </c>
      <c r="CV65" s="73"/>
      <c r="CW65" s="73"/>
      <c r="CX65" s="73"/>
      <c r="DB65" s="72"/>
    </row>
    <row r="66" spans="3:106" ht="15">
      <c r="C66" s="100">
        <v>60</v>
      </c>
      <c r="D66" s="101" t="s">
        <v>360</v>
      </c>
      <c r="E66" s="101" t="s">
        <v>97</v>
      </c>
      <c r="F66" s="101" t="s">
        <v>146</v>
      </c>
      <c r="G66" s="102">
        <v>6</v>
      </c>
      <c r="I66" s="103">
        <v>60</v>
      </c>
      <c r="J66" s="104" t="s">
        <v>263</v>
      </c>
      <c r="K66" s="104" t="s">
        <v>196</v>
      </c>
      <c r="L66" s="104" t="s">
        <v>276</v>
      </c>
      <c r="M66" s="105">
        <v>8</v>
      </c>
      <c r="N66" s="80"/>
      <c r="O66" s="128">
        <v>60</v>
      </c>
      <c r="P66" s="129" t="s">
        <v>611</v>
      </c>
      <c r="Q66" s="130" t="s">
        <v>285</v>
      </c>
      <c r="R66" s="131" t="s">
        <v>366</v>
      </c>
      <c r="T66" s="103">
        <v>60</v>
      </c>
      <c r="U66" s="109" t="s">
        <v>629</v>
      </c>
      <c r="V66" s="104" t="s">
        <v>90</v>
      </c>
      <c r="W66" s="105" t="s">
        <v>427</v>
      </c>
      <c r="Y66" s="103">
        <v>60</v>
      </c>
      <c r="Z66" s="104" t="s">
        <v>630</v>
      </c>
      <c r="AA66" s="104" t="s">
        <v>391</v>
      </c>
      <c r="AB66" s="104" t="s">
        <v>142</v>
      </c>
      <c r="AC66" s="105">
        <v>6</v>
      </c>
      <c r="AD66" s="33"/>
      <c r="AE66" s="103">
        <v>60</v>
      </c>
      <c r="AF66" s="2" t="s">
        <v>590</v>
      </c>
      <c r="AG66" s="104" t="s">
        <v>391</v>
      </c>
      <c r="AH66" s="104" t="s">
        <v>126</v>
      </c>
      <c r="AI66" s="105">
        <v>8</v>
      </c>
      <c r="AK66" s="111" t="s">
        <v>360</v>
      </c>
      <c r="AL66" s="100">
        <v>60</v>
      </c>
      <c r="AM66" s="104">
        <v>46</v>
      </c>
      <c r="AN66" s="104">
        <v>59</v>
      </c>
      <c r="AO66" s="104">
        <v>61</v>
      </c>
      <c r="AP66" s="104">
        <v>67</v>
      </c>
      <c r="AQ66" s="112">
        <v>62</v>
      </c>
      <c r="AR66" s="113">
        <f t="shared" si="0"/>
        <v>59.166666666666664</v>
      </c>
      <c r="AS66" s="91"/>
      <c r="AT66" s="104">
        <f>(MATCH("Darrell Jackson*",SI,0))</f>
        <v>62</v>
      </c>
      <c r="AU66" s="73">
        <v>59</v>
      </c>
      <c r="AV66" s="73">
        <v>61</v>
      </c>
      <c r="AW66" s="73">
        <v>67</v>
      </c>
      <c r="AX66" s="73">
        <v>62</v>
      </c>
      <c r="AY66" s="114">
        <v>62.333333333333336</v>
      </c>
      <c r="AZ66" s="115" t="s">
        <v>386</v>
      </c>
      <c r="BA66" s="101" t="s">
        <v>94</v>
      </c>
      <c r="BB66" s="101" t="s">
        <v>114</v>
      </c>
      <c r="BC66" s="102">
        <v>7</v>
      </c>
      <c r="BD66" s="57"/>
      <c r="BE66" s="114">
        <v>158</v>
      </c>
      <c r="BF66" s="101" t="s">
        <v>631</v>
      </c>
      <c r="BG66" s="101" t="s">
        <v>97</v>
      </c>
      <c r="BH66" s="101" t="s">
        <v>139</v>
      </c>
      <c r="BI66" s="102">
        <v>8</v>
      </c>
      <c r="BJ66" s="91"/>
      <c r="BK66" s="100">
        <v>32</v>
      </c>
      <c r="BL66" s="101" t="s">
        <v>429</v>
      </c>
      <c r="BM66" s="91"/>
      <c r="BN66" s="100">
        <v>80</v>
      </c>
      <c r="BO66" s="101" t="s">
        <v>381</v>
      </c>
      <c r="BQ66" s="100">
        <v>75</v>
      </c>
      <c r="BR66" s="101" t="s">
        <v>632</v>
      </c>
      <c r="BT66" s="119" t="s">
        <v>495</v>
      </c>
      <c r="BU66" s="121"/>
      <c r="BW66" s="119" t="s">
        <v>633</v>
      </c>
      <c r="BX66" s="120"/>
      <c r="BY66" s="114">
        <v>27.833333333333332</v>
      </c>
      <c r="BZ66" s="101" t="s">
        <v>155</v>
      </c>
      <c r="CA66" s="101" t="s">
        <v>154</v>
      </c>
      <c r="CB66" s="101" t="s">
        <v>137</v>
      </c>
      <c r="CC66" s="102">
        <v>4</v>
      </c>
      <c r="CE66" s="114">
        <v>167.5</v>
      </c>
      <c r="CF66" s="101" t="s">
        <v>570</v>
      </c>
      <c r="CG66" s="101" t="s">
        <v>101</v>
      </c>
      <c r="CH66" s="101" t="s">
        <v>222</v>
      </c>
      <c r="CI66" s="102">
        <v>6</v>
      </c>
      <c r="CK66" s="114">
        <v>7.333333333333333</v>
      </c>
      <c r="CL66" s="101" t="s">
        <v>176</v>
      </c>
      <c r="CM66" s="101" t="s">
        <v>94</v>
      </c>
      <c r="CN66" s="101" t="s">
        <v>98</v>
      </c>
      <c r="CO66" s="102">
        <v>6</v>
      </c>
      <c r="CV66" s="73"/>
      <c r="CW66" s="73"/>
      <c r="CX66" s="73"/>
      <c r="DB66" s="72"/>
    </row>
    <row r="67" spans="3:106" ht="15">
      <c r="C67" s="100">
        <v>61</v>
      </c>
      <c r="D67" s="101" t="s">
        <v>407</v>
      </c>
      <c r="E67" s="101" t="s">
        <v>97</v>
      </c>
      <c r="F67" s="101" t="s">
        <v>164</v>
      </c>
      <c r="G67" s="102">
        <v>8</v>
      </c>
      <c r="I67" s="103">
        <v>61</v>
      </c>
      <c r="J67" s="104" t="s">
        <v>381</v>
      </c>
      <c r="K67" s="104" t="s">
        <v>97</v>
      </c>
      <c r="L67" s="104" t="s">
        <v>156</v>
      </c>
      <c r="M67" s="105">
        <v>8</v>
      </c>
      <c r="N67" s="80"/>
      <c r="O67" s="133">
        <v>61</v>
      </c>
      <c r="P67" s="134" t="s">
        <v>622</v>
      </c>
      <c r="Q67" s="135" t="s">
        <v>285</v>
      </c>
      <c r="R67" s="136" t="s">
        <v>465</v>
      </c>
      <c r="T67" s="103">
        <v>61</v>
      </c>
      <c r="U67" s="109" t="s">
        <v>312</v>
      </c>
      <c r="V67" s="104" t="s">
        <v>296</v>
      </c>
      <c r="W67" s="105" t="s">
        <v>158</v>
      </c>
      <c r="Y67" s="103">
        <v>61</v>
      </c>
      <c r="Z67" s="104" t="s">
        <v>575</v>
      </c>
      <c r="AA67" s="104" t="s">
        <v>202</v>
      </c>
      <c r="AB67" s="104" t="s">
        <v>428</v>
      </c>
      <c r="AC67" s="105">
        <v>6</v>
      </c>
      <c r="AD67" s="33"/>
      <c r="AE67" s="103">
        <v>61</v>
      </c>
      <c r="AF67" s="2" t="s">
        <v>334</v>
      </c>
      <c r="AG67" s="104" t="s">
        <v>285</v>
      </c>
      <c r="AH67" s="104" t="s">
        <v>256</v>
      </c>
      <c r="AI67" s="105">
        <v>4</v>
      </c>
      <c r="AK67" s="111" t="s">
        <v>407</v>
      </c>
      <c r="AL67" s="100">
        <v>61</v>
      </c>
      <c r="AM67" s="104">
        <v>70</v>
      </c>
      <c r="AN67" s="104">
        <v>74</v>
      </c>
      <c r="AO67" s="104">
        <v>64</v>
      </c>
      <c r="AP67" s="104">
        <v>75</v>
      </c>
      <c r="AQ67" s="112">
        <v>93</v>
      </c>
      <c r="AR67" s="113">
        <f t="shared" si="0"/>
        <v>72.83333333333333</v>
      </c>
      <c r="AS67" s="91"/>
      <c r="AT67" s="104">
        <f>(MATCH("Terry Glenn*",SI,0))</f>
        <v>93</v>
      </c>
      <c r="AU67" s="73">
        <v>74</v>
      </c>
      <c r="AV67" s="73">
        <v>64</v>
      </c>
      <c r="AW67" s="73">
        <v>75</v>
      </c>
      <c r="AX67" s="73">
        <v>93</v>
      </c>
      <c r="AY67" s="114">
        <v>62.666666666666664</v>
      </c>
      <c r="AZ67" s="115" t="s">
        <v>368</v>
      </c>
      <c r="BA67" s="101" t="s">
        <v>97</v>
      </c>
      <c r="BB67" s="101" t="s">
        <v>173</v>
      </c>
      <c r="BC67" s="102">
        <v>5</v>
      </c>
      <c r="BD67" s="57"/>
      <c r="BE67" s="114">
        <v>160</v>
      </c>
      <c r="BF67" s="101" t="s">
        <v>206</v>
      </c>
      <c r="BG67" s="101" t="s">
        <v>97</v>
      </c>
      <c r="BH67" s="101" t="s">
        <v>152</v>
      </c>
      <c r="BI67" s="102">
        <v>9</v>
      </c>
      <c r="BJ67" s="91"/>
      <c r="BK67" s="100">
        <v>98</v>
      </c>
      <c r="BL67" s="101" t="s">
        <v>294</v>
      </c>
      <c r="BM67" s="91"/>
      <c r="BN67" s="100">
        <v>128</v>
      </c>
      <c r="BO67" s="101" t="s">
        <v>634</v>
      </c>
      <c r="BQ67" s="100">
        <v>175</v>
      </c>
      <c r="BR67" s="101" t="s">
        <v>635</v>
      </c>
      <c r="BT67" s="118">
        <v>99</v>
      </c>
      <c r="BU67" s="101" t="s">
        <v>636</v>
      </c>
      <c r="BW67" s="118">
        <v>36</v>
      </c>
      <c r="BX67" s="101" t="s">
        <v>595</v>
      </c>
      <c r="BY67" s="114">
        <v>146.5</v>
      </c>
      <c r="BZ67" s="101" t="s">
        <v>612</v>
      </c>
      <c r="CA67" s="101" t="s">
        <v>97</v>
      </c>
      <c r="CB67" s="101" t="s">
        <v>124</v>
      </c>
      <c r="CC67" s="102">
        <v>8</v>
      </c>
      <c r="CE67" s="114">
        <v>32</v>
      </c>
      <c r="CF67" s="101" t="s">
        <v>203</v>
      </c>
      <c r="CG67" s="101" t="s">
        <v>97</v>
      </c>
      <c r="CH67" s="101" t="s">
        <v>204</v>
      </c>
      <c r="CI67" s="102">
        <v>6</v>
      </c>
      <c r="CK67" s="114">
        <v>15</v>
      </c>
      <c r="CL67" s="101" t="s">
        <v>242</v>
      </c>
      <c r="CM67" s="101" t="s">
        <v>94</v>
      </c>
      <c r="CN67" s="101" t="s">
        <v>222</v>
      </c>
      <c r="CO67" s="102">
        <v>6</v>
      </c>
      <c r="CV67" s="73"/>
      <c r="CW67" s="73"/>
      <c r="CX67" s="73"/>
      <c r="DB67" s="72"/>
    </row>
    <row r="68" spans="3:106" ht="15">
      <c r="C68" s="100">
        <v>62</v>
      </c>
      <c r="D68" s="101" t="s">
        <v>392</v>
      </c>
      <c r="E68" s="101" t="s">
        <v>97</v>
      </c>
      <c r="F68" s="101" t="s">
        <v>393</v>
      </c>
      <c r="G68" s="102">
        <v>10</v>
      </c>
      <c r="I68" s="103">
        <v>62</v>
      </c>
      <c r="J68" s="104" t="s">
        <v>609</v>
      </c>
      <c r="K68" s="104" t="s">
        <v>196</v>
      </c>
      <c r="L68" s="104" t="s">
        <v>527</v>
      </c>
      <c r="M68" s="105">
        <v>9</v>
      </c>
      <c r="N68" s="80"/>
      <c r="O68" s="133">
        <v>62</v>
      </c>
      <c r="P68" s="134" t="s">
        <v>637</v>
      </c>
      <c r="Q68" s="135" t="s">
        <v>391</v>
      </c>
      <c r="R68" s="136" t="s">
        <v>266</v>
      </c>
      <c r="T68" s="103">
        <v>62</v>
      </c>
      <c r="U68" s="109" t="s">
        <v>485</v>
      </c>
      <c r="V68" s="104" t="s">
        <v>90</v>
      </c>
      <c r="W68" s="105" t="s">
        <v>379</v>
      </c>
      <c r="Y68" s="103">
        <v>62</v>
      </c>
      <c r="Z68" s="104" t="s">
        <v>248</v>
      </c>
      <c r="AA68" s="104" t="s">
        <v>87</v>
      </c>
      <c r="AB68" s="104" t="s">
        <v>577</v>
      </c>
      <c r="AC68" s="105">
        <v>5</v>
      </c>
      <c r="AD68" s="33"/>
      <c r="AE68" s="103">
        <v>62</v>
      </c>
      <c r="AF68" s="2" t="s">
        <v>360</v>
      </c>
      <c r="AG68" s="104" t="s">
        <v>285</v>
      </c>
      <c r="AH68" s="104" t="s">
        <v>142</v>
      </c>
      <c r="AI68" s="105">
        <v>6</v>
      </c>
      <c r="AK68" s="111" t="s">
        <v>392</v>
      </c>
      <c r="AL68" s="100">
        <v>62</v>
      </c>
      <c r="AM68" s="104">
        <v>59</v>
      </c>
      <c r="AN68" s="104">
        <v>61</v>
      </c>
      <c r="AO68" s="104">
        <v>70</v>
      </c>
      <c r="AP68" s="104">
        <v>71</v>
      </c>
      <c r="AQ68" s="112">
        <v>78</v>
      </c>
      <c r="AR68" s="113">
        <f t="shared" si="0"/>
        <v>66.83333333333333</v>
      </c>
      <c r="AS68" s="91"/>
      <c r="AT68" s="104">
        <f>(MATCH("Joey Galloway*",SI,0))</f>
        <v>78</v>
      </c>
      <c r="AU68" s="73">
        <v>61</v>
      </c>
      <c r="AV68" s="73">
        <v>70</v>
      </c>
      <c r="AW68" s="73">
        <v>71</v>
      </c>
      <c r="AX68" s="73">
        <v>78</v>
      </c>
      <c r="AY68" s="114">
        <v>63.333333333333336</v>
      </c>
      <c r="AZ68" s="115" t="s">
        <v>263</v>
      </c>
      <c r="BA68" s="101" t="s">
        <v>196</v>
      </c>
      <c r="BB68" s="101" t="s">
        <v>241</v>
      </c>
      <c r="BC68" s="102">
        <v>8</v>
      </c>
      <c r="BD68" s="57"/>
      <c r="BE68" s="114">
        <v>161</v>
      </c>
      <c r="BF68" s="101" t="s">
        <v>403</v>
      </c>
      <c r="BG68" s="101" t="s">
        <v>97</v>
      </c>
      <c r="BH68" s="101" t="s">
        <v>114</v>
      </c>
      <c r="BI68" s="102">
        <v>7</v>
      </c>
      <c r="BJ68" s="91"/>
      <c r="BK68" s="100">
        <v>172</v>
      </c>
      <c r="BL68" s="101" t="s">
        <v>283</v>
      </c>
      <c r="BM68" s="91"/>
      <c r="BN68" s="100">
        <v>195</v>
      </c>
      <c r="BO68" s="101" t="s">
        <v>638</v>
      </c>
      <c r="BQ68" s="100">
        <v>80</v>
      </c>
      <c r="BR68" s="101" t="s">
        <v>639</v>
      </c>
      <c r="BT68" s="118">
        <v>45</v>
      </c>
      <c r="BU68" s="101" t="s">
        <v>502</v>
      </c>
      <c r="BW68" s="118">
        <v>3</v>
      </c>
      <c r="BX68" s="101" t="s">
        <v>143</v>
      </c>
      <c r="BY68" s="114">
        <v>161</v>
      </c>
      <c r="BZ68" s="101" t="s">
        <v>403</v>
      </c>
      <c r="CA68" s="101" t="s">
        <v>97</v>
      </c>
      <c r="CB68" s="101" t="s">
        <v>114</v>
      </c>
      <c r="CC68" s="102">
        <v>7</v>
      </c>
      <c r="CE68" s="114">
        <v>71</v>
      </c>
      <c r="CF68" s="101" t="s">
        <v>600</v>
      </c>
      <c r="CG68" s="101" t="s">
        <v>154</v>
      </c>
      <c r="CH68" s="101" t="s">
        <v>204</v>
      </c>
      <c r="CI68" s="102">
        <v>6</v>
      </c>
      <c r="CK68" s="114">
        <v>36.5</v>
      </c>
      <c r="CL68" s="101" t="s">
        <v>333</v>
      </c>
      <c r="CM68" s="101" t="s">
        <v>94</v>
      </c>
      <c r="CN68" s="101" t="s">
        <v>262</v>
      </c>
      <c r="CO68" s="102">
        <v>6</v>
      </c>
      <c r="CV68" s="73"/>
      <c r="CW68" s="73"/>
      <c r="CX68" s="73"/>
      <c r="DB68" s="72"/>
    </row>
    <row r="69" spans="3:106" ht="15">
      <c r="C69" s="100">
        <v>63</v>
      </c>
      <c r="D69" s="101" t="s">
        <v>368</v>
      </c>
      <c r="E69" s="101" t="s">
        <v>97</v>
      </c>
      <c r="F69" s="101" t="s">
        <v>173</v>
      </c>
      <c r="G69" s="102">
        <v>5</v>
      </c>
      <c r="I69" s="103">
        <v>63</v>
      </c>
      <c r="J69" s="104" t="s">
        <v>193</v>
      </c>
      <c r="K69" s="104" t="s">
        <v>196</v>
      </c>
      <c r="L69" s="104" t="s">
        <v>617</v>
      </c>
      <c r="M69" s="105">
        <v>8</v>
      </c>
      <c r="N69" s="80"/>
      <c r="O69" s="133">
        <v>63</v>
      </c>
      <c r="P69" s="134" t="s">
        <v>595</v>
      </c>
      <c r="Q69" s="135" t="s">
        <v>504</v>
      </c>
      <c r="R69" s="136" t="s">
        <v>388</v>
      </c>
      <c r="T69" s="103">
        <v>63</v>
      </c>
      <c r="U69" s="109" t="s">
        <v>640</v>
      </c>
      <c r="V69" s="104" t="s">
        <v>179</v>
      </c>
      <c r="W69" s="105" t="s">
        <v>245</v>
      </c>
      <c r="Y69" s="103">
        <v>63</v>
      </c>
      <c r="Z69" s="104" t="s">
        <v>485</v>
      </c>
      <c r="AA69" s="104" t="s">
        <v>87</v>
      </c>
      <c r="AB69" s="104" t="s">
        <v>380</v>
      </c>
      <c r="AC69" s="105">
        <v>8</v>
      </c>
      <c r="AD69" s="33"/>
      <c r="AE69" s="103">
        <v>63</v>
      </c>
      <c r="AF69" s="2" t="s">
        <v>412</v>
      </c>
      <c r="AG69" s="104" t="s">
        <v>285</v>
      </c>
      <c r="AH69" s="104" t="s">
        <v>428</v>
      </c>
      <c r="AI69" s="105">
        <v>6</v>
      </c>
      <c r="AK69" s="111" t="s">
        <v>368</v>
      </c>
      <c r="AL69" s="100">
        <v>63</v>
      </c>
      <c r="AM69" s="104">
        <v>65</v>
      </c>
      <c r="AN69" s="104">
        <v>69</v>
      </c>
      <c r="AO69" s="104">
        <v>57</v>
      </c>
      <c r="AP69" s="104">
        <v>65</v>
      </c>
      <c r="AQ69" s="112">
        <v>57</v>
      </c>
      <c r="AR69" s="113">
        <f t="shared" si="0"/>
        <v>62.666666666666664</v>
      </c>
      <c r="AS69" s="91"/>
      <c r="AT69" s="104">
        <f>(MATCH("Reggie Brown*",SI,0))</f>
        <v>57</v>
      </c>
      <c r="AU69" s="73">
        <v>69</v>
      </c>
      <c r="AV69" s="73">
        <v>57</v>
      </c>
      <c r="AW69" s="73">
        <v>65</v>
      </c>
      <c r="AX69" s="73">
        <v>57</v>
      </c>
      <c r="AY69" s="114">
        <v>64</v>
      </c>
      <c r="AZ69" s="115" t="s">
        <v>381</v>
      </c>
      <c r="BA69" s="101" t="s">
        <v>97</v>
      </c>
      <c r="BB69" s="101" t="s">
        <v>139</v>
      </c>
      <c r="BC69" s="102">
        <v>8</v>
      </c>
      <c r="BD69" s="57"/>
      <c r="BE69" s="114">
        <v>169.5</v>
      </c>
      <c r="BF69" s="101" t="s">
        <v>641</v>
      </c>
      <c r="BG69" s="101" t="s">
        <v>97</v>
      </c>
      <c r="BH69" s="101" t="s">
        <v>307</v>
      </c>
      <c r="BI69" s="102">
        <v>9</v>
      </c>
      <c r="BJ69" s="91"/>
      <c r="BK69" s="100">
        <v>157</v>
      </c>
      <c r="BL69" s="101" t="s">
        <v>538</v>
      </c>
      <c r="BM69" s="91"/>
      <c r="BN69" s="100">
        <v>52</v>
      </c>
      <c r="BO69" s="101" t="s">
        <v>293</v>
      </c>
      <c r="BQ69" s="100">
        <v>46</v>
      </c>
      <c r="BR69" s="101" t="s">
        <v>642</v>
      </c>
      <c r="BT69" s="118">
        <v>46</v>
      </c>
      <c r="BU69" s="101" t="s">
        <v>643</v>
      </c>
      <c r="BW69" s="118">
        <v>12</v>
      </c>
      <c r="BX69" s="101" t="s">
        <v>297</v>
      </c>
      <c r="BY69" s="114">
        <v>187</v>
      </c>
      <c r="BZ69" s="101" t="s">
        <v>365</v>
      </c>
      <c r="CA69" s="101" t="s">
        <v>94</v>
      </c>
      <c r="CB69" s="101" t="s">
        <v>262</v>
      </c>
      <c r="CC69" s="102">
        <v>6</v>
      </c>
      <c r="CE69" s="114">
        <v>78.2</v>
      </c>
      <c r="CF69" s="101" t="s">
        <v>412</v>
      </c>
      <c r="CG69" s="101" t="s">
        <v>97</v>
      </c>
      <c r="CH69" s="101" t="s">
        <v>204</v>
      </c>
      <c r="CI69" s="102">
        <v>6</v>
      </c>
      <c r="CK69" s="114">
        <v>81.66666666666667</v>
      </c>
      <c r="CL69" s="101" t="s">
        <v>644</v>
      </c>
      <c r="CM69" s="101" t="s">
        <v>94</v>
      </c>
      <c r="CN69" s="101" t="s">
        <v>204</v>
      </c>
      <c r="CO69" s="102">
        <v>6</v>
      </c>
      <c r="CV69" s="73"/>
      <c r="CW69" s="73"/>
      <c r="CX69" s="73"/>
      <c r="DB69" s="72"/>
    </row>
    <row r="70" spans="3:106" ht="15">
      <c r="C70" s="100">
        <v>64</v>
      </c>
      <c r="D70" s="101" t="s">
        <v>373</v>
      </c>
      <c r="E70" s="101" t="s">
        <v>97</v>
      </c>
      <c r="F70" s="101" t="s">
        <v>374</v>
      </c>
      <c r="G70" s="102">
        <v>7</v>
      </c>
      <c r="I70" s="103">
        <v>64</v>
      </c>
      <c r="J70" s="104" t="s">
        <v>429</v>
      </c>
      <c r="K70" s="104" t="s">
        <v>97</v>
      </c>
      <c r="L70" s="104" t="s">
        <v>387</v>
      </c>
      <c r="M70" s="105">
        <v>9</v>
      </c>
      <c r="N70" s="80"/>
      <c r="O70" s="133">
        <v>64</v>
      </c>
      <c r="P70" s="134" t="s">
        <v>132</v>
      </c>
      <c r="Q70" s="135" t="s">
        <v>584</v>
      </c>
      <c r="R70" s="136" t="s">
        <v>457</v>
      </c>
      <c r="T70" s="103">
        <v>64</v>
      </c>
      <c r="U70" s="109" t="s">
        <v>645</v>
      </c>
      <c r="V70" s="104" t="s">
        <v>296</v>
      </c>
      <c r="W70" s="105" t="s">
        <v>277</v>
      </c>
      <c r="Y70" s="103">
        <v>64</v>
      </c>
      <c r="Z70" s="104" t="s">
        <v>637</v>
      </c>
      <c r="AA70" s="104" t="s">
        <v>391</v>
      </c>
      <c r="AB70" s="104" t="s">
        <v>278</v>
      </c>
      <c r="AC70" s="105">
        <v>8</v>
      </c>
      <c r="AD70" s="33"/>
      <c r="AE70" s="103">
        <v>64</v>
      </c>
      <c r="AF70" s="2" t="s">
        <v>429</v>
      </c>
      <c r="AG70" s="104" t="s">
        <v>285</v>
      </c>
      <c r="AH70" s="104" t="s">
        <v>279</v>
      </c>
      <c r="AI70" s="105">
        <v>9</v>
      </c>
      <c r="AK70" s="111" t="s">
        <v>373</v>
      </c>
      <c r="AL70" s="100">
        <v>64</v>
      </c>
      <c r="AM70" s="104">
        <v>66</v>
      </c>
      <c r="AN70" s="104">
        <v>78</v>
      </c>
      <c r="AO70" s="104">
        <v>77</v>
      </c>
      <c r="AP70" s="104">
        <v>66</v>
      </c>
      <c r="AQ70" s="112">
        <v>67</v>
      </c>
      <c r="AR70" s="113">
        <f t="shared" si="0"/>
        <v>69.66666666666667</v>
      </c>
      <c r="AS70" s="91"/>
      <c r="AT70" s="104">
        <f>(MATCH("Braylon Edwards*",SI,0))</f>
        <v>67</v>
      </c>
      <c r="AU70" s="73">
        <v>78</v>
      </c>
      <c r="AV70" s="73">
        <v>77</v>
      </c>
      <c r="AW70" s="73">
        <v>66</v>
      </c>
      <c r="AX70" s="73">
        <v>67</v>
      </c>
      <c r="AY70" s="114">
        <v>65.66666666666667</v>
      </c>
      <c r="AZ70" s="115" t="s">
        <v>170</v>
      </c>
      <c r="BA70" s="101" t="s">
        <v>154</v>
      </c>
      <c r="BB70" s="101" t="s">
        <v>171</v>
      </c>
      <c r="BC70" s="102">
        <v>4</v>
      </c>
      <c r="BD70" s="57"/>
      <c r="BE70" s="114">
        <v>33.166666666666664</v>
      </c>
      <c r="BF70" s="101" t="s">
        <v>271</v>
      </c>
      <c r="BG70" s="101" t="s">
        <v>196</v>
      </c>
      <c r="BH70" s="101" t="s">
        <v>95</v>
      </c>
      <c r="BI70" s="102">
        <v>7</v>
      </c>
      <c r="BJ70" s="91"/>
      <c r="BK70" s="100">
        <v>150</v>
      </c>
      <c r="BL70" s="101" t="s">
        <v>545</v>
      </c>
      <c r="BM70" s="91"/>
      <c r="BN70" s="100">
        <v>88</v>
      </c>
      <c r="BO70" s="101" t="s">
        <v>396</v>
      </c>
      <c r="BQ70" s="100">
        <v>72</v>
      </c>
      <c r="BR70" s="101" t="s">
        <v>646</v>
      </c>
      <c r="BT70" s="119" t="s">
        <v>509</v>
      </c>
      <c r="BU70" s="121"/>
      <c r="BW70" s="118">
        <v>8</v>
      </c>
      <c r="BX70" s="101" t="s">
        <v>110</v>
      </c>
      <c r="BY70" s="114">
        <v>118.6</v>
      </c>
      <c r="BZ70" s="101" t="s">
        <v>544</v>
      </c>
      <c r="CA70" s="101" t="s">
        <v>97</v>
      </c>
      <c r="CB70" s="101" t="s">
        <v>124</v>
      </c>
      <c r="CC70" s="102">
        <v>8</v>
      </c>
      <c r="CE70" s="114">
        <v>81.66666666666667</v>
      </c>
      <c r="CF70" s="101" t="s">
        <v>644</v>
      </c>
      <c r="CG70" s="101" t="s">
        <v>94</v>
      </c>
      <c r="CH70" s="101" t="s">
        <v>204</v>
      </c>
      <c r="CI70" s="102">
        <v>6</v>
      </c>
      <c r="CK70" s="114">
        <v>87.33333333333333</v>
      </c>
      <c r="CL70" s="101" t="s">
        <v>647</v>
      </c>
      <c r="CM70" s="101" t="s">
        <v>94</v>
      </c>
      <c r="CN70" s="101" t="s">
        <v>204</v>
      </c>
      <c r="CO70" s="102">
        <v>6</v>
      </c>
      <c r="CV70" s="73"/>
      <c r="CW70" s="73"/>
      <c r="CX70" s="73"/>
      <c r="DB70" s="72"/>
    </row>
    <row r="71" spans="3:106" ht="15">
      <c r="C71" s="100">
        <v>65</v>
      </c>
      <c r="D71" s="101" t="s">
        <v>412</v>
      </c>
      <c r="E71" s="101" t="s">
        <v>97</v>
      </c>
      <c r="F71" s="101" t="s">
        <v>204</v>
      </c>
      <c r="G71" s="102">
        <v>6</v>
      </c>
      <c r="I71" s="103">
        <v>65</v>
      </c>
      <c r="J71" s="104" t="s">
        <v>368</v>
      </c>
      <c r="K71" s="104" t="s">
        <v>97</v>
      </c>
      <c r="L71" s="104" t="s">
        <v>200</v>
      </c>
      <c r="M71" s="105">
        <v>5</v>
      </c>
      <c r="N71" s="80"/>
      <c r="O71" s="133">
        <v>65</v>
      </c>
      <c r="P71" s="134" t="s">
        <v>648</v>
      </c>
      <c r="Q71" s="135" t="s">
        <v>471</v>
      </c>
      <c r="R71" s="136" t="s">
        <v>649</v>
      </c>
      <c r="T71" s="103">
        <v>65</v>
      </c>
      <c r="U71" s="109" t="s">
        <v>650</v>
      </c>
      <c r="V71" s="104" t="s">
        <v>179</v>
      </c>
      <c r="W71" s="105" t="s">
        <v>379</v>
      </c>
      <c r="Y71" s="103">
        <v>65</v>
      </c>
      <c r="Z71" s="104" t="s">
        <v>619</v>
      </c>
      <c r="AA71" s="104" t="s">
        <v>285</v>
      </c>
      <c r="AB71" s="104" t="s">
        <v>182</v>
      </c>
      <c r="AC71" s="105">
        <v>5</v>
      </c>
      <c r="AD71" s="33"/>
      <c r="AE71" s="103">
        <v>65</v>
      </c>
      <c r="AF71" s="2" t="s">
        <v>263</v>
      </c>
      <c r="AG71" s="104" t="s">
        <v>391</v>
      </c>
      <c r="AH71" s="104" t="s">
        <v>278</v>
      </c>
      <c r="AI71" s="105">
        <v>8</v>
      </c>
      <c r="AK71" s="111" t="s">
        <v>412</v>
      </c>
      <c r="AL71" s="100">
        <v>65</v>
      </c>
      <c r="AM71" s="104">
        <v>71</v>
      </c>
      <c r="AN71" s="104">
        <v>116</v>
      </c>
      <c r="AO71" s="104">
        <v>76</v>
      </c>
      <c r="AP71" s="104" t="s">
        <v>518</v>
      </c>
      <c r="AQ71" s="112">
        <v>63</v>
      </c>
      <c r="AR71" s="113">
        <f t="shared" si="0"/>
        <v>78.2</v>
      </c>
      <c r="AS71" s="91"/>
      <c r="AT71" s="104">
        <f>(MATCH("Calvin Johnson*",SI,0))</f>
        <v>63</v>
      </c>
      <c r="AU71" s="73">
        <v>116</v>
      </c>
      <c r="AV71" s="73">
        <v>76</v>
      </c>
      <c r="AW71" s="73" t="e">
        <v>#N/A</v>
      </c>
      <c r="AX71" s="73">
        <v>63</v>
      </c>
      <c r="AY71" s="114">
        <v>66.33333333333333</v>
      </c>
      <c r="AZ71" s="115" t="s">
        <v>651</v>
      </c>
      <c r="BA71" s="101" t="s">
        <v>154</v>
      </c>
      <c r="BB71" s="101" t="s">
        <v>139</v>
      </c>
      <c r="BC71" s="102">
        <v>8</v>
      </c>
      <c r="BD71" s="57"/>
      <c r="BE71" s="114">
        <v>54.166666666666664</v>
      </c>
      <c r="BF71" s="101" t="s">
        <v>590</v>
      </c>
      <c r="BG71" s="101" t="s">
        <v>196</v>
      </c>
      <c r="BH71" s="101" t="s">
        <v>124</v>
      </c>
      <c r="BI71" s="102">
        <v>8</v>
      </c>
      <c r="BJ71" s="91"/>
      <c r="BK71" s="100">
        <v>239</v>
      </c>
      <c r="BL71" s="101" t="s">
        <v>652</v>
      </c>
      <c r="BM71" s="91"/>
      <c r="BN71" s="100">
        <v>70</v>
      </c>
      <c r="BO71" s="101" t="s">
        <v>228</v>
      </c>
      <c r="BQ71" s="100">
        <v>12</v>
      </c>
      <c r="BR71" s="101" t="s">
        <v>653</v>
      </c>
      <c r="BT71" s="118">
        <v>2</v>
      </c>
      <c r="BU71" s="101" t="s">
        <v>89</v>
      </c>
      <c r="BW71" s="119" t="s">
        <v>654</v>
      </c>
      <c r="BX71" s="120"/>
      <c r="BY71" s="114">
        <v>21.333333333333332</v>
      </c>
      <c r="BZ71" s="101" t="s">
        <v>102</v>
      </c>
      <c r="CA71" s="101" t="s">
        <v>94</v>
      </c>
      <c r="CB71" s="101" t="s">
        <v>103</v>
      </c>
      <c r="CC71" s="102">
        <v>8</v>
      </c>
      <c r="CE71" s="114">
        <v>87.33333333333333</v>
      </c>
      <c r="CF71" s="101" t="s">
        <v>647</v>
      </c>
      <c r="CG71" s="101" t="s">
        <v>94</v>
      </c>
      <c r="CH71" s="101" t="s">
        <v>204</v>
      </c>
      <c r="CI71" s="102">
        <v>6</v>
      </c>
      <c r="CK71" s="114">
        <v>125</v>
      </c>
      <c r="CL71" s="101" t="s">
        <v>616</v>
      </c>
      <c r="CM71" s="101" t="s">
        <v>94</v>
      </c>
      <c r="CN71" s="101" t="s">
        <v>222</v>
      </c>
      <c r="CO71" s="102">
        <v>6</v>
      </c>
      <c r="CV71" s="73"/>
      <c r="CW71" s="73"/>
      <c r="CX71" s="73"/>
      <c r="DB71" s="72"/>
    </row>
    <row r="72" spans="3:106" ht="15">
      <c r="C72" s="100">
        <v>66</v>
      </c>
      <c r="D72" s="101" t="s">
        <v>449</v>
      </c>
      <c r="E72" s="101" t="s">
        <v>97</v>
      </c>
      <c r="F72" s="101" t="s">
        <v>95</v>
      </c>
      <c r="G72" s="102">
        <v>7</v>
      </c>
      <c r="I72" s="103">
        <v>66</v>
      </c>
      <c r="J72" s="104" t="s">
        <v>373</v>
      </c>
      <c r="K72" s="104" t="s">
        <v>97</v>
      </c>
      <c r="L72" s="104" t="s">
        <v>589</v>
      </c>
      <c r="M72" s="105">
        <v>7</v>
      </c>
      <c r="N72" s="80"/>
      <c r="O72" s="133">
        <v>66</v>
      </c>
      <c r="P72" s="134" t="s">
        <v>421</v>
      </c>
      <c r="Q72" s="135" t="s">
        <v>87</v>
      </c>
      <c r="R72" s="136" t="s">
        <v>286</v>
      </c>
      <c r="T72" s="103">
        <v>66</v>
      </c>
      <c r="U72" s="109" t="s">
        <v>595</v>
      </c>
      <c r="V72" s="104" t="s">
        <v>296</v>
      </c>
      <c r="W72" s="105" t="s">
        <v>359</v>
      </c>
      <c r="Y72" s="103">
        <v>66</v>
      </c>
      <c r="Z72" s="104" t="s">
        <v>655</v>
      </c>
      <c r="AA72" s="104" t="s">
        <v>285</v>
      </c>
      <c r="AB72" s="104" t="s">
        <v>520</v>
      </c>
      <c r="AC72" s="105">
        <v>7</v>
      </c>
      <c r="AD72" s="33"/>
      <c r="AE72" s="103">
        <v>66</v>
      </c>
      <c r="AF72" s="2" t="s">
        <v>609</v>
      </c>
      <c r="AG72" s="104" t="s">
        <v>391</v>
      </c>
      <c r="AH72" s="104" t="s">
        <v>437</v>
      </c>
      <c r="AI72" s="105">
        <v>9</v>
      </c>
      <c r="AK72" s="111" t="s">
        <v>449</v>
      </c>
      <c r="AL72" s="100">
        <v>66</v>
      </c>
      <c r="AM72" s="104">
        <v>84</v>
      </c>
      <c r="AN72" s="104">
        <v>91</v>
      </c>
      <c r="AO72" s="104">
        <v>69</v>
      </c>
      <c r="AP72" s="104">
        <v>89</v>
      </c>
      <c r="AQ72" s="112">
        <v>91</v>
      </c>
      <c r="AR72" s="113">
        <f aca="true" t="shared" si="1" ref="AR72:AR135">AVERAGE(AL72:AQ72)</f>
        <v>81.66666666666667</v>
      </c>
      <c r="AS72" s="91"/>
      <c r="AT72" s="104">
        <f>(MATCH("Vincent Jackson*",SI,0))</f>
        <v>91</v>
      </c>
      <c r="AU72" s="73">
        <v>91</v>
      </c>
      <c r="AV72" s="73">
        <v>69</v>
      </c>
      <c r="AW72" s="73">
        <v>89</v>
      </c>
      <c r="AX72" s="73">
        <v>91</v>
      </c>
      <c r="AY72" s="114">
        <v>66.83333333333333</v>
      </c>
      <c r="AZ72" s="115" t="s">
        <v>392</v>
      </c>
      <c r="BA72" s="101" t="s">
        <v>97</v>
      </c>
      <c r="BB72" s="101" t="s">
        <v>393</v>
      </c>
      <c r="BC72" s="102">
        <v>10</v>
      </c>
      <c r="BD72" s="57"/>
      <c r="BE72" s="114">
        <v>61</v>
      </c>
      <c r="BF72" s="101" t="s">
        <v>609</v>
      </c>
      <c r="BG72" s="101" t="s">
        <v>196</v>
      </c>
      <c r="BH72" s="101" t="s">
        <v>152</v>
      </c>
      <c r="BI72" s="102">
        <v>9</v>
      </c>
      <c r="BJ72" s="91"/>
      <c r="BK72" s="100">
        <v>291</v>
      </c>
      <c r="BL72" s="101" t="s">
        <v>656</v>
      </c>
      <c r="BM72" s="91"/>
      <c r="BN72" s="100">
        <v>22</v>
      </c>
      <c r="BO72" s="101" t="s">
        <v>657</v>
      </c>
      <c r="BQ72" s="100">
        <v>85</v>
      </c>
      <c r="BR72" s="101" t="s">
        <v>658</v>
      </c>
      <c r="BT72" s="118">
        <v>7</v>
      </c>
      <c r="BU72" s="101" t="s">
        <v>648</v>
      </c>
      <c r="BW72" s="118">
        <v>37</v>
      </c>
      <c r="BX72" s="101" t="s">
        <v>629</v>
      </c>
      <c r="BY72" s="114">
        <v>99.16666666666667</v>
      </c>
      <c r="BZ72" s="101" t="s">
        <v>659</v>
      </c>
      <c r="CA72" s="101" t="s">
        <v>154</v>
      </c>
      <c r="CB72" s="101" t="s">
        <v>152</v>
      </c>
      <c r="CC72" s="102">
        <v>9</v>
      </c>
      <c r="CE72" s="114">
        <v>121.6</v>
      </c>
      <c r="CF72" s="101" t="s">
        <v>557</v>
      </c>
      <c r="CG72" s="101" t="s">
        <v>97</v>
      </c>
      <c r="CH72" s="101" t="s">
        <v>204</v>
      </c>
      <c r="CI72" s="102">
        <v>6</v>
      </c>
      <c r="CK72" s="114">
        <v>129.25</v>
      </c>
      <c r="CL72" s="101" t="s">
        <v>261</v>
      </c>
      <c r="CM72" s="101" t="s">
        <v>94</v>
      </c>
      <c r="CN72" s="101" t="s">
        <v>262</v>
      </c>
      <c r="CO72" s="102">
        <v>6</v>
      </c>
      <c r="CV72" s="73"/>
      <c r="CW72" s="73"/>
      <c r="CX72" s="73"/>
      <c r="DB72" s="72"/>
    </row>
    <row r="73" spans="3:106" ht="15">
      <c r="C73" s="100">
        <v>67</v>
      </c>
      <c r="D73" s="101" t="s">
        <v>274</v>
      </c>
      <c r="E73" s="101" t="s">
        <v>97</v>
      </c>
      <c r="F73" s="101" t="s">
        <v>241</v>
      </c>
      <c r="G73" s="102">
        <v>8</v>
      </c>
      <c r="I73" s="103">
        <v>67</v>
      </c>
      <c r="J73" s="104" t="s">
        <v>542</v>
      </c>
      <c r="K73" s="104" t="s">
        <v>196</v>
      </c>
      <c r="L73" s="104" t="s">
        <v>589</v>
      </c>
      <c r="M73" s="105">
        <v>7</v>
      </c>
      <c r="N73" s="80"/>
      <c r="O73" s="133">
        <v>67</v>
      </c>
      <c r="P73" s="134" t="s">
        <v>485</v>
      </c>
      <c r="Q73" s="135" t="s">
        <v>87</v>
      </c>
      <c r="R73" s="136" t="s">
        <v>425</v>
      </c>
      <c r="T73" s="103">
        <v>67</v>
      </c>
      <c r="U73" s="109" t="s">
        <v>421</v>
      </c>
      <c r="V73" s="104" t="s">
        <v>90</v>
      </c>
      <c r="W73" s="105" t="s">
        <v>399</v>
      </c>
      <c r="Y73" s="103">
        <v>67</v>
      </c>
      <c r="Z73" s="104" t="s">
        <v>312</v>
      </c>
      <c r="AA73" s="104" t="s">
        <v>285</v>
      </c>
      <c r="AB73" s="104" t="s">
        <v>142</v>
      </c>
      <c r="AC73" s="105">
        <v>6</v>
      </c>
      <c r="AD73" s="33"/>
      <c r="AE73" s="103">
        <v>67</v>
      </c>
      <c r="AF73" s="2" t="s">
        <v>373</v>
      </c>
      <c r="AG73" s="104" t="s">
        <v>285</v>
      </c>
      <c r="AH73" s="104" t="s">
        <v>520</v>
      </c>
      <c r="AI73" s="105">
        <v>7</v>
      </c>
      <c r="AK73" s="111" t="s">
        <v>274</v>
      </c>
      <c r="AL73" s="100">
        <v>67</v>
      </c>
      <c r="AM73" s="104">
        <v>73</v>
      </c>
      <c r="AN73" s="104">
        <v>81</v>
      </c>
      <c r="AO73" s="104">
        <v>59</v>
      </c>
      <c r="AP73" s="104">
        <v>87</v>
      </c>
      <c r="AQ73" s="112">
        <v>73</v>
      </c>
      <c r="AR73" s="113">
        <f t="shared" si="1"/>
        <v>73.33333333333333</v>
      </c>
      <c r="AS73" s="91"/>
      <c r="AT73" s="104">
        <f>(MATCH("Mark Clayton*",SI,0))</f>
        <v>73</v>
      </c>
      <c r="AU73" s="73">
        <v>81</v>
      </c>
      <c r="AV73" s="73">
        <v>59</v>
      </c>
      <c r="AW73" s="73">
        <v>87</v>
      </c>
      <c r="AX73" s="73">
        <v>73</v>
      </c>
      <c r="AY73" s="114">
        <v>69</v>
      </c>
      <c r="AZ73" s="115" t="s">
        <v>461</v>
      </c>
      <c r="BA73" s="101" t="s">
        <v>94</v>
      </c>
      <c r="BB73" s="101" t="s">
        <v>120</v>
      </c>
      <c r="BC73" s="102">
        <v>5</v>
      </c>
      <c r="BD73" s="57"/>
      <c r="BE73" s="114">
        <v>63.333333333333336</v>
      </c>
      <c r="BF73" s="101" t="s">
        <v>263</v>
      </c>
      <c r="BG73" s="101" t="s">
        <v>196</v>
      </c>
      <c r="BH73" s="101" t="s">
        <v>241</v>
      </c>
      <c r="BI73" s="102">
        <v>8</v>
      </c>
      <c r="BJ73" s="91"/>
      <c r="BK73" s="100">
        <v>5</v>
      </c>
      <c r="BL73" s="101" t="s">
        <v>210</v>
      </c>
      <c r="BM73" s="91"/>
      <c r="BN73" s="100">
        <v>96</v>
      </c>
      <c r="BO73" s="101" t="s">
        <v>486</v>
      </c>
      <c r="BQ73" s="100">
        <v>49</v>
      </c>
      <c r="BR73" s="101" t="s">
        <v>660</v>
      </c>
      <c r="BT73" s="118">
        <v>18</v>
      </c>
      <c r="BU73" s="101" t="s">
        <v>444</v>
      </c>
      <c r="BW73" s="118">
        <v>21</v>
      </c>
      <c r="BX73" s="101" t="s">
        <v>378</v>
      </c>
      <c r="BY73" s="114">
        <v>149.5</v>
      </c>
      <c r="BZ73" s="101" t="s">
        <v>304</v>
      </c>
      <c r="CA73" s="101" t="s">
        <v>196</v>
      </c>
      <c r="CB73" s="101" t="s">
        <v>137</v>
      </c>
      <c r="CC73" s="102">
        <v>4</v>
      </c>
      <c r="CE73" s="114">
        <v>173.5</v>
      </c>
      <c r="CF73" s="101" t="s">
        <v>574</v>
      </c>
      <c r="CG73" s="101" t="s">
        <v>101</v>
      </c>
      <c r="CH73" s="101" t="s">
        <v>204</v>
      </c>
      <c r="CI73" s="102">
        <v>6</v>
      </c>
      <c r="CK73" s="114">
        <v>149</v>
      </c>
      <c r="CL73" s="101" t="s">
        <v>563</v>
      </c>
      <c r="CM73" s="101" t="s">
        <v>94</v>
      </c>
      <c r="CN73" s="101" t="s">
        <v>98</v>
      </c>
      <c r="CO73" s="102">
        <v>6</v>
      </c>
      <c r="CV73" s="73"/>
      <c r="CW73" s="73"/>
      <c r="CX73" s="73"/>
      <c r="DB73" s="72"/>
    </row>
    <row r="74" spans="3:106" ht="15">
      <c r="C74" s="100">
        <v>68</v>
      </c>
      <c r="D74" s="101" t="s">
        <v>134</v>
      </c>
      <c r="E74" s="101" t="s">
        <v>105</v>
      </c>
      <c r="F74" s="101" t="s">
        <v>134</v>
      </c>
      <c r="G74" s="102">
        <v>9</v>
      </c>
      <c r="I74" s="103">
        <v>68</v>
      </c>
      <c r="J74" s="104" t="s">
        <v>239</v>
      </c>
      <c r="K74" s="104" t="s">
        <v>94</v>
      </c>
      <c r="L74" s="104" t="s">
        <v>265</v>
      </c>
      <c r="M74" s="105">
        <v>4</v>
      </c>
      <c r="N74" s="80"/>
      <c r="O74" s="133">
        <v>68</v>
      </c>
      <c r="P74" s="134" t="s">
        <v>576</v>
      </c>
      <c r="Q74" s="135" t="s">
        <v>471</v>
      </c>
      <c r="R74" s="136" t="s">
        <v>472</v>
      </c>
      <c r="T74" s="103">
        <v>68</v>
      </c>
      <c r="U74" s="109" t="s">
        <v>554</v>
      </c>
      <c r="V74" s="104" t="s">
        <v>90</v>
      </c>
      <c r="W74" s="105" t="s">
        <v>337</v>
      </c>
      <c r="Y74" s="103">
        <v>68</v>
      </c>
      <c r="Z74" s="104" t="s">
        <v>611</v>
      </c>
      <c r="AA74" s="104" t="s">
        <v>285</v>
      </c>
      <c r="AB74" s="104" t="s">
        <v>366</v>
      </c>
      <c r="AC74" s="105">
        <v>10</v>
      </c>
      <c r="AD74" s="33"/>
      <c r="AE74" s="103">
        <v>68</v>
      </c>
      <c r="AF74" s="2" t="s">
        <v>569</v>
      </c>
      <c r="AG74" s="104" t="s">
        <v>202</v>
      </c>
      <c r="AH74" s="104" t="s">
        <v>380</v>
      </c>
      <c r="AI74" s="105">
        <v>8</v>
      </c>
      <c r="AK74" s="111" t="s">
        <v>134</v>
      </c>
      <c r="AL74" s="100">
        <v>68</v>
      </c>
      <c r="AM74" s="104">
        <v>94</v>
      </c>
      <c r="AN74" s="107">
        <v>118</v>
      </c>
      <c r="AO74" s="107">
        <v>92</v>
      </c>
      <c r="AP74" s="107">
        <v>79</v>
      </c>
      <c r="AQ74" s="137">
        <v>75</v>
      </c>
      <c r="AR74" s="113">
        <f t="shared" si="1"/>
        <v>87.66666666666667</v>
      </c>
      <c r="AS74" s="91"/>
      <c r="AT74" s="104">
        <f>(MATCH("Chi*",SI,0))</f>
        <v>75</v>
      </c>
      <c r="AU74" s="73" t="e">
        <v>#N/A</v>
      </c>
      <c r="AV74" s="73" t="e">
        <v>#N/A</v>
      </c>
      <c r="AW74" s="73" t="e">
        <v>#N/A</v>
      </c>
      <c r="AX74" s="73">
        <v>75</v>
      </c>
      <c r="AY74" s="114">
        <v>69.66666666666667</v>
      </c>
      <c r="AZ74" s="115" t="s">
        <v>373</v>
      </c>
      <c r="BA74" s="101" t="s">
        <v>97</v>
      </c>
      <c r="BB74" s="101" t="s">
        <v>374</v>
      </c>
      <c r="BC74" s="102">
        <v>7</v>
      </c>
      <c r="BD74" s="57"/>
      <c r="BE74" s="114">
        <v>75</v>
      </c>
      <c r="BF74" s="101" t="s">
        <v>542</v>
      </c>
      <c r="BG74" s="101" t="s">
        <v>196</v>
      </c>
      <c r="BH74" s="101" t="s">
        <v>374</v>
      </c>
      <c r="BI74" s="102">
        <v>7</v>
      </c>
      <c r="BJ74" s="91"/>
      <c r="BK74" s="100">
        <v>174</v>
      </c>
      <c r="BL74" s="101" t="s">
        <v>661</v>
      </c>
      <c r="BM74" s="91"/>
      <c r="BN74" s="100">
        <v>33</v>
      </c>
      <c r="BO74" s="101" t="s">
        <v>233</v>
      </c>
      <c r="BQ74" s="100">
        <v>30</v>
      </c>
      <c r="BR74" s="101" t="s">
        <v>662</v>
      </c>
      <c r="BT74" s="118">
        <v>1</v>
      </c>
      <c r="BU74" s="101" t="s">
        <v>127</v>
      </c>
      <c r="BW74" s="118">
        <v>60</v>
      </c>
      <c r="BX74" s="101" t="s">
        <v>389</v>
      </c>
      <c r="BY74" s="114">
        <v>4.333333333333333</v>
      </c>
      <c r="BZ74" s="101" t="s">
        <v>140</v>
      </c>
      <c r="CA74" s="101" t="s">
        <v>94</v>
      </c>
      <c r="CB74" s="101" t="s">
        <v>146</v>
      </c>
      <c r="CC74" s="102">
        <v>6</v>
      </c>
      <c r="CE74" s="114">
        <v>178.5</v>
      </c>
      <c r="CF74" s="101" t="s">
        <v>516</v>
      </c>
      <c r="CG74" s="101" t="s">
        <v>94</v>
      </c>
      <c r="CH74" s="101" t="s">
        <v>517</v>
      </c>
      <c r="CI74" s="102" t="s">
        <v>518</v>
      </c>
      <c r="CK74" s="114">
        <v>168</v>
      </c>
      <c r="CL74" s="101" t="s">
        <v>663</v>
      </c>
      <c r="CM74" s="101" t="s">
        <v>94</v>
      </c>
      <c r="CN74" s="101" t="s">
        <v>184</v>
      </c>
      <c r="CO74" s="102">
        <v>6</v>
      </c>
      <c r="CV74" s="73"/>
      <c r="CW74" s="73"/>
      <c r="CX74" s="73"/>
      <c r="DB74" s="72"/>
    </row>
    <row r="75" spans="3:106" ht="15">
      <c r="C75" s="100">
        <v>69</v>
      </c>
      <c r="D75" s="101" t="s">
        <v>569</v>
      </c>
      <c r="E75" s="101" t="s">
        <v>154</v>
      </c>
      <c r="F75" s="101" t="s">
        <v>164</v>
      </c>
      <c r="G75" s="102">
        <v>8</v>
      </c>
      <c r="I75" s="103">
        <v>69</v>
      </c>
      <c r="J75" s="104" t="s">
        <v>487</v>
      </c>
      <c r="K75" s="104" t="s">
        <v>94</v>
      </c>
      <c r="L75" s="104" t="s">
        <v>315</v>
      </c>
      <c r="M75" s="105">
        <v>8</v>
      </c>
      <c r="N75" s="80"/>
      <c r="O75" s="133">
        <v>69</v>
      </c>
      <c r="P75" s="134" t="s">
        <v>619</v>
      </c>
      <c r="Q75" s="135" t="s">
        <v>285</v>
      </c>
      <c r="R75" s="136" t="s">
        <v>215</v>
      </c>
      <c r="T75" s="103">
        <v>69</v>
      </c>
      <c r="U75" s="109" t="s">
        <v>664</v>
      </c>
      <c r="V75" s="104" t="s">
        <v>296</v>
      </c>
      <c r="W75" s="105" t="s">
        <v>83</v>
      </c>
      <c r="Y75" s="103">
        <v>69</v>
      </c>
      <c r="Z75" s="104" t="s">
        <v>665</v>
      </c>
      <c r="AA75" s="104" t="s">
        <v>285</v>
      </c>
      <c r="AB75" s="104" t="s">
        <v>428</v>
      </c>
      <c r="AC75" s="105">
        <v>6</v>
      </c>
      <c r="AD75" s="33"/>
      <c r="AE75" s="103">
        <v>69</v>
      </c>
      <c r="AF75" s="2" t="s">
        <v>600</v>
      </c>
      <c r="AG75" s="104" t="s">
        <v>202</v>
      </c>
      <c r="AH75" s="104" t="s">
        <v>428</v>
      </c>
      <c r="AI75" s="105">
        <v>6</v>
      </c>
      <c r="AK75" s="111" t="s">
        <v>569</v>
      </c>
      <c r="AL75" s="100">
        <v>69</v>
      </c>
      <c r="AM75" s="104">
        <v>51</v>
      </c>
      <c r="AN75" s="107">
        <v>84</v>
      </c>
      <c r="AO75" s="107">
        <v>65</v>
      </c>
      <c r="AP75" s="107">
        <v>84</v>
      </c>
      <c r="AQ75" s="137">
        <v>68</v>
      </c>
      <c r="AR75" s="113">
        <f t="shared" si="1"/>
        <v>70.16666666666667</v>
      </c>
      <c r="AS75" s="91"/>
      <c r="AT75" s="104">
        <f>(MATCH("Tony Romo*",SI,0))</f>
        <v>68</v>
      </c>
      <c r="AU75" s="73">
        <v>84</v>
      </c>
      <c r="AV75" s="73">
        <v>65</v>
      </c>
      <c r="AW75" s="73">
        <v>84</v>
      </c>
      <c r="AX75" s="73">
        <v>68</v>
      </c>
      <c r="AY75" s="114">
        <v>70.16666666666667</v>
      </c>
      <c r="AZ75" s="115" t="s">
        <v>569</v>
      </c>
      <c r="BA75" s="101" t="s">
        <v>154</v>
      </c>
      <c r="BB75" s="101" t="s">
        <v>164</v>
      </c>
      <c r="BC75" s="102">
        <v>8</v>
      </c>
      <c r="BD75" s="57"/>
      <c r="BE75" s="114">
        <v>76.83333333333333</v>
      </c>
      <c r="BF75" s="101" t="s">
        <v>193</v>
      </c>
      <c r="BG75" s="101" t="s">
        <v>196</v>
      </c>
      <c r="BH75" s="101" t="s">
        <v>197</v>
      </c>
      <c r="BI75" s="102">
        <v>8</v>
      </c>
      <c r="BJ75" s="91"/>
      <c r="BK75" s="100">
        <v>51</v>
      </c>
      <c r="BL75" s="101" t="s">
        <v>516</v>
      </c>
      <c r="BM75" s="91"/>
      <c r="BN75" s="100">
        <v>37</v>
      </c>
      <c r="BO75" s="101" t="s">
        <v>440</v>
      </c>
      <c r="BQ75" s="100">
        <v>93</v>
      </c>
      <c r="BR75" s="101" t="s">
        <v>666</v>
      </c>
      <c r="BT75" s="118">
        <v>65</v>
      </c>
      <c r="BU75" s="101" t="s">
        <v>217</v>
      </c>
      <c r="BW75" s="118">
        <v>4</v>
      </c>
      <c r="BX75" s="101" t="s">
        <v>667</v>
      </c>
      <c r="BY75" s="114">
        <v>73.66666666666667</v>
      </c>
      <c r="BZ75" s="101" t="s">
        <v>239</v>
      </c>
      <c r="CA75" s="101" t="s">
        <v>94</v>
      </c>
      <c r="CB75" s="101" t="s">
        <v>104</v>
      </c>
      <c r="CC75" s="102">
        <v>4</v>
      </c>
      <c r="CE75" s="114">
        <v>40</v>
      </c>
      <c r="CF75" s="101" t="s">
        <v>233</v>
      </c>
      <c r="CG75" s="101" t="s">
        <v>97</v>
      </c>
      <c r="CH75" s="101" t="s">
        <v>234</v>
      </c>
      <c r="CI75" s="102">
        <v>7</v>
      </c>
      <c r="CK75" s="114">
        <v>180</v>
      </c>
      <c r="CL75" s="101" t="s">
        <v>668</v>
      </c>
      <c r="CM75" s="101" t="s">
        <v>94</v>
      </c>
      <c r="CN75" s="101" t="s">
        <v>146</v>
      </c>
      <c r="CO75" s="102">
        <v>6</v>
      </c>
      <c r="CV75" s="73"/>
      <c r="CW75" s="73"/>
      <c r="CX75" s="73"/>
      <c r="DB75" s="72"/>
    </row>
    <row r="76" spans="3:106" ht="15">
      <c r="C76" s="100">
        <v>70</v>
      </c>
      <c r="D76" s="101" t="s">
        <v>651</v>
      </c>
      <c r="E76" s="101" t="s">
        <v>154</v>
      </c>
      <c r="F76" s="101" t="s">
        <v>139</v>
      </c>
      <c r="G76" s="102">
        <v>8</v>
      </c>
      <c r="I76" s="103">
        <v>70</v>
      </c>
      <c r="J76" s="104" t="s">
        <v>407</v>
      </c>
      <c r="K76" s="104" t="s">
        <v>97</v>
      </c>
      <c r="L76" s="104" t="s">
        <v>315</v>
      </c>
      <c r="M76" s="105">
        <v>8</v>
      </c>
      <c r="N76" s="80"/>
      <c r="O76" s="133">
        <v>70</v>
      </c>
      <c r="P76" s="134" t="s">
        <v>502</v>
      </c>
      <c r="Q76" s="135" t="s">
        <v>471</v>
      </c>
      <c r="R76" s="136" t="s">
        <v>556</v>
      </c>
      <c r="T76" s="103">
        <v>70</v>
      </c>
      <c r="U76" s="109" t="s">
        <v>622</v>
      </c>
      <c r="V76" s="104" t="s">
        <v>296</v>
      </c>
      <c r="W76" s="105" t="s">
        <v>551</v>
      </c>
      <c r="Y76" s="103">
        <v>70</v>
      </c>
      <c r="Z76" s="104" t="s">
        <v>273</v>
      </c>
      <c r="AA76" s="104" t="s">
        <v>285</v>
      </c>
      <c r="AB76" s="104" t="s">
        <v>279</v>
      </c>
      <c r="AC76" s="105">
        <v>9</v>
      </c>
      <c r="AD76" s="33"/>
      <c r="AE76" s="103">
        <v>70</v>
      </c>
      <c r="AF76" s="2" t="s">
        <v>487</v>
      </c>
      <c r="AG76" s="104" t="s">
        <v>87</v>
      </c>
      <c r="AH76" s="104" t="s">
        <v>380</v>
      </c>
      <c r="AI76" s="105">
        <v>8</v>
      </c>
      <c r="AK76" s="111" t="s">
        <v>651</v>
      </c>
      <c r="AL76" s="100">
        <v>70</v>
      </c>
      <c r="AM76" s="104">
        <v>77</v>
      </c>
      <c r="AN76" s="107">
        <v>51</v>
      </c>
      <c r="AO76" s="107">
        <v>44</v>
      </c>
      <c r="AP76" s="107">
        <v>76</v>
      </c>
      <c r="AQ76" s="137">
        <v>80</v>
      </c>
      <c r="AR76" s="113">
        <f t="shared" si="1"/>
        <v>66.33333333333333</v>
      </c>
      <c r="AS76" s="91"/>
      <c r="AT76" s="104">
        <f>(MATCH("Matt Hasselbeck*",SI,0))</f>
        <v>80</v>
      </c>
      <c r="AU76" s="73">
        <v>51</v>
      </c>
      <c r="AV76" s="73">
        <v>44</v>
      </c>
      <c r="AW76" s="73">
        <v>76</v>
      </c>
      <c r="AX76" s="73">
        <v>80</v>
      </c>
      <c r="AY76" s="114">
        <v>71</v>
      </c>
      <c r="AZ76" s="115" t="s">
        <v>600</v>
      </c>
      <c r="BA76" s="101" t="s">
        <v>154</v>
      </c>
      <c r="BB76" s="101" t="s">
        <v>204</v>
      </c>
      <c r="BC76" s="102">
        <v>6</v>
      </c>
      <c r="BD76" s="57"/>
      <c r="BE76" s="114">
        <v>87.5</v>
      </c>
      <c r="BF76" s="101" t="s">
        <v>294</v>
      </c>
      <c r="BG76" s="101" t="s">
        <v>196</v>
      </c>
      <c r="BH76" s="101" t="s">
        <v>211</v>
      </c>
      <c r="BI76" s="102">
        <v>4</v>
      </c>
      <c r="BJ76" s="91"/>
      <c r="BK76" s="100">
        <v>247</v>
      </c>
      <c r="BL76" s="101" t="s">
        <v>669</v>
      </c>
      <c r="BM76" s="91"/>
      <c r="BN76" s="100">
        <v>72</v>
      </c>
      <c r="BO76" s="101" t="s">
        <v>459</v>
      </c>
      <c r="BQ76" s="100">
        <v>156</v>
      </c>
      <c r="BR76" s="101" t="s">
        <v>670</v>
      </c>
      <c r="BT76" s="118">
        <v>84</v>
      </c>
      <c r="BU76" s="101" t="s">
        <v>611</v>
      </c>
      <c r="BW76" s="118">
        <v>29</v>
      </c>
      <c r="BX76" s="101" t="s">
        <v>406</v>
      </c>
      <c r="BY76" s="114">
        <v>152</v>
      </c>
      <c r="BZ76" s="101" t="s">
        <v>234</v>
      </c>
      <c r="CA76" s="101" t="s">
        <v>105</v>
      </c>
      <c r="CB76" s="101" t="s">
        <v>234</v>
      </c>
      <c r="CC76" s="102">
        <v>7</v>
      </c>
      <c r="CE76" s="114">
        <v>92.16666666666667</v>
      </c>
      <c r="CF76" s="101" t="s">
        <v>332</v>
      </c>
      <c r="CG76" s="101" t="s">
        <v>94</v>
      </c>
      <c r="CH76" s="101" t="s">
        <v>234</v>
      </c>
      <c r="CI76" s="102">
        <v>7</v>
      </c>
      <c r="CK76" s="114">
        <v>187</v>
      </c>
      <c r="CL76" s="101" t="s">
        <v>365</v>
      </c>
      <c r="CM76" s="101" t="s">
        <v>94</v>
      </c>
      <c r="CN76" s="101" t="s">
        <v>262</v>
      </c>
      <c r="CO76" s="102">
        <v>6</v>
      </c>
      <c r="CV76" s="73"/>
      <c r="CW76" s="73"/>
      <c r="CX76" s="73"/>
      <c r="DB76" s="72"/>
    </row>
    <row r="77" spans="3:106" ht="15">
      <c r="C77" s="100">
        <v>71</v>
      </c>
      <c r="D77" s="101" t="s">
        <v>659</v>
      </c>
      <c r="E77" s="101" t="s">
        <v>154</v>
      </c>
      <c r="F77" s="101" t="s">
        <v>152</v>
      </c>
      <c r="G77" s="102">
        <v>9</v>
      </c>
      <c r="I77" s="103">
        <v>71</v>
      </c>
      <c r="J77" s="104" t="s">
        <v>412</v>
      </c>
      <c r="K77" s="104" t="s">
        <v>97</v>
      </c>
      <c r="L77" s="104" t="s">
        <v>441</v>
      </c>
      <c r="M77" s="105">
        <v>6</v>
      </c>
      <c r="N77" s="80"/>
      <c r="O77" s="138">
        <v>71</v>
      </c>
      <c r="P77" s="2" t="s">
        <v>330</v>
      </c>
      <c r="Q77" s="104" t="s">
        <v>391</v>
      </c>
      <c r="R77" s="105" t="s">
        <v>388</v>
      </c>
      <c r="T77" s="103">
        <v>71</v>
      </c>
      <c r="U77" s="109" t="s">
        <v>671</v>
      </c>
      <c r="V77" s="104" t="s">
        <v>179</v>
      </c>
      <c r="W77" s="105" t="s">
        <v>83</v>
      </c>
      <c r="Y77" s="103">
        <v>71</v>
      </c>
      <c r="Z77" s="104" t="s">
        <v>622</v>
      </c>
      <c r="AA77" s="104" t="s">
        <v>285</v>
      </c>
      <c r="AB77" s="104" t="s">
        <v>465</v>
      </c>
      <c r="AC77" s="105">
        <v>10</v>
      </c>
      <c r="AD77" s="33"/>
      <c r="AE77" s="103">
        <v>71</v>
      </c>
      <c r="AF77" s="2" t="s">
        <v>170</v>
      </c>
      <c r="AG77" s="104" t="s">
        <v>202</v>
      </c>
      <c r="AH77" s="104" t="s">
        <v>623</v>
      </c>
      <c r="AI77" s="105">
        <v>4</v>
      </c>
      <c r="AK77" s="111" t="s">
        <v>659</v>
      </c>
      <c r="AL77" s="100">
        <v>71</v>
      </c>
      <c r="AM77" s="104">
        <v>124</v>
      </c>
      <c r="AN77" s="107">
        <v>92</v>
      </c>
      <c r="AO77" s="107">
        <v>108</v>
      </c>
      <c r="AP77" s="107">
        <v>100</v>
      </c>
      <c r="AQ77" s="137">
        <v>100</v>
      </c>
      <c r="AR77" s="113">
        <f t="shared" si="1"/>
        <v>99.16666666666667</v>
      </c>
      <c r="AS77" s="91"/>
      <c r="AT77" s="104">
        <f>(MATCH("Eli Manning*",SI,0))</f>
        <v>100</v>
      </c>
      <c r="AU77" s="73">
        <v>92</v>
      </c>
      <c r="AV77" s="73">
        <v>108</v>
      </c>
      <c r="AW77" s="73">
        <v>100</v>
      </c>
      <c r="AX77" s="73">
        <v>100</v>
      </c>
      <c r="AY77" s="114">
        <v>71.5</v>
      </c>
      <c r="AZ77" s="115" t="s">
        <v>119</v>
      </c>
      <c r="BA77" s="101" t="s">
        <v>94</v>
      </c>
      <c r="BB77" s="101" t="s">
        <v>120</v>
      </c>
      <c r="BC77" s="102">
        <v>5</v>
      </c>
      <c r="BD77" s="57"/>
      <c r="BE77" s="114">
        <v>87.5</v>
      </c>
      <c r="BF77" s="101" t="s">
        <v>672</v>
      </c>
      <c r="BG77" s="101" t="s">
        <v>196</v>
      </c>
      <c r="BH77" s="101" t="s">
        <v>146</v>
      </c>
      <c r="BI77" s="102">
        <v>6</v>
      </c>
      <c r="BJ77" s="91"/>
      <c r="BK77" s="100">
        <v>275</v>
      </c>
      <c r="BL77" s="101" t="s">
        <v>673</v>
      </c>
      <c r="BM77" s="91"/>
      <c r="BN77" s="100">
        <v>117</v>
      </c>
      <c r="BO77" s="101" t="s">
        <v>537</v>
      </c>
      <c r="BQ77" s="100">
        <v>71</v>
      </c>
      <c r="BR77" s="101" t="s">
        <v>674</v>
      </c>
      <c r="BT77" s="118">
        <v>86</v>
      </c>
      <c r="BU77" s="101" t="s">
        <v>533</v>
      </c>
      <c r="BW77" s="118">
        <v>58</v>
      </c>
      <c r="BX77" s="101" t="s">
        <v>549</v>
      </c>
      <c r="BY77" s="114">
        <v>106</v>
      </c>
      <c r="BZ77" s="101" t="s">
        <v>498</v>
      </c>
      <c r="CA77" s="101" t="s">
        <v>97</v>
      </c>
      <c r="CB77" s="101" t="s">
        <v>234</v>
      </c>
      <c r="CC77" s="102">
        <v>7</v>
      </c>
      <c r="CE77" s="114">
        <v>97.33333333333333</v>
      </c>
      <c r="CF77" s="101" t="s">
        <v>675</v>
      </c>
      <c r="CG77" s="101" t="s">
        <v>94</v>
      </c>
      <c r="CH77" s="101" t="s">
        <v>234</v>
      </c>
      <c r="CI77" s="102">
        <v>7</v>
      </c>
      <c r="CK77" s="114">
        <v>87.5</v>
      </c>
      <c r="CL77" s="101" t="s">
        <v>672</v>
      </c>
      <c r="CM77" s="101" t="s">
        <v>196</v>
      </c>
      <c r="CN77" s="101" t="s">
        <v>146</v>
      </c>
      <c r="CO77" s="102">
        <v>6</v>
      </c>
      <c r="CV77" s="73"/>
      <c r="CW77" s="73"/>
      <c r="CX77" s="73"/>
      <c r="DB77" s="72"/>
    </row>
    <row r="78" spans="3:106" ht="15">
      <c r="C78" s="100">
        <v>72</v>
      </c>
      <c r="D78" s="101" t="s">
        <v>170</v>
      </c>
      <c r="E78" s="101" t="s">
        <v>154</v>
      </c>
      <c r="F78" s="101" t="s">
        <v>171</v>
      </c>
      <c r="G78" s="102">
        <v>4</v>
      </c>
      <c r="I78" s="103">
        <v>72</v>
      </c>
      <c r="J78" s="104" t="s">
        <v>386</v>
      </c>
      <c r="K78" s="104" t="s">
        <v>94</v>
      </c>
      <c r="L78" s="104" t="s">
        <v>305</v>
      </c>
      <c r="M78" s="105">
        <v>7</v>
      </c>
      <c r="N78" s="80"/>
      <c r="O78" s="138">
        <v>72</v>
      </c>
      <c r="P78" s="2" t="s">
        <v>676</v>
      </c>
      <c r="Q78" s="104" t="s">
        <v>584</v>
      </c>
      <c r="R78" s="105" t="s">
        <v>463</v>
      </c>
      <c r="T78" s="103">
        <v>72</v>
      </c>
      <c r="U78" s="109" t="s">
        <v>677</v>
      </c>
      <c r="V78" s="104" t="s">
        <v>296</v>
      </c>
      <c r="W78" s="105" t="s">
        <v>390</v>
      </c>
      <c r="Y78" s="103">
        <v>72</v>
      </c>
      <c r="Z78" s="104" t="s">
        <v>330</v>
      </c>
      <c r="AA78" s="104" t="s">
        <v>391</v>
      </c>
      <c r="AB78" s="104" t="s">
        <v>256</v>
      </c>
      <c r="AC78" s="105">
        <v>4</v>
      </c>
      <c r="AD78" s="33"/>
      <c r="AE78" s="103">
        <v>72</v>
      </c>
      <c r="AF78" s="2" t="s">
        <v>461</v>
      </c>
      <c r="AG78" s="104" t="s">
        <v>87</v>
      </c>
      <c r="AH78" s="104" t="s">
        <v>577</v>
      </c>
      <c r="AI78" s="105">
        <v>5</v>
      </c>
      <c r="AK78" s="111" t="s">
        <v>170</v>
      </c>
      <c r="AL78" s="100">
        <v>72</v>
      </c>
      <c r="AM78" s="104">
        <v>75</v>
      </c>
      <c r="AN78" s="107">
        <v>76</v>
      </c>
      <c r="AO78" s="107">
        <v>42</v>
      </c>
      <c r="AP78" s="107">
        <v>58</v>
      </c>
      <c r="AQ78" s="137">
        <v>71</v>
      </c>
      <c r="AR78" s="113">
        <f t="shared" si="1"/>
        <v>65.66666666666667</v>
      </c>
      <c r="AS78" s="91"/>
      <c r="AT78" s="104">
        <f>(MATCH("Vince Young*",SI,0))</f>
        <v>71</v>
      </c>
      <c r="AU78" s="73">
        <v>76</v>
      </c>
      <c r="AV78" s="73">
        <v>42</v>
      </c>
      <c r="AW78" s="73">
        <v>58</v>
      </c>
      <c r="AX78" s="73">
        <v>71</v>
      </c>
      <c r="AY78" s="114">
        <v>72.83333333333333</v>
      </c>
      <c r="AZ78" s="115" t="s">
        <v>407</v>
      </c>
      <c r="BA78" s="101" t="s">
        <v>97</v>
      </c>
      <c r="BB78" s="101" t="s">
        <v>164</v>
      </c>
      <c r="BC78" s="102">
        <v>8</v>
      </c>
      <c r="BD78" s="57"/>
      <c r="BE78" s="114">
        <v>96.5</v>
      </c>
      <c r="BF78" s="101" t="s">
        <v>510</v>
      </c>
      <c r="BG78" s="101" t="s">
        <v>196</v>
      </c>
      <c r="BH78" s="101" t="s">
        <v>173</v>
      </c>
      <c r="BI78" s="102">
        <v>5</v>
      </c>
      <c r="BJ78" s="91"/>
      <c r="BK78" s="100">
        <v>217</v>
      </c>
      <c r="BL78" s="101" t="s">
        <v>678</v>
      </c>
      <c r="BM78" s="91"/>
      <c r="BN78" s="100">
        <v>48</v>
      </c>
      <c r="BO78" s="101" t="s">
        <v>679</v>
      </c>
      <c r="BQ78" s="100">
        <v>64</v>
      </c>
      <c r="BR78" s="101" t="s">
        <v>680</v>
      </c>
      <c r="BT78" s="118">
        <v>96</v>
      </c>
      <c r="BU78" s="101" t="s">
        <v>681</v>
      </c>
      <c r="BW78" s="118">
        <v>23</v>
      </c>
      <c r="BX78" s="101" t="s">
        <v>327</v>
      </c>
      <c r="BY78" s="114">
        <v>160</v>
      </c>
      <c r="BZ78" s="101" t="s">
        <v>477</v>
      </c>
      <c r="CA78" s="101" t="s">
        <v>196</v>
      </c>
      <c r="CB78" s="101" t="s">
        <v>134</v>
      </c>
      <c r="CC78" s="102">
        <v>9</v>
      </c>
      <c r="CE78" s="114">
        <v>106</v>
      </c>
      <c r="CF78" s="101" t="s">
        <v>498</v>
      </c>
      <c r="CG78" s="101" t="s">
        <v>97</v>
      </c>
      <c r="CH78" s="101" t="s">
        <v>234</v>
      </c>
      <c r="CI78" s="102">
        <v>7</v>
      </c>
      <c r="CK78" s="114">
        <v>133.8</v>
      </c>
      <c r="CL78" s="101" t="s">
        <v>682</v>
      </c>
      <c r="CM78" s="101" t="s">
        <v>196</v>
      </c>
      <c r="CN78" s="101" t="s">
        <v>184</v>
      </c>
      <c r="CO78" s="102">
        <v>6</v>
      </c>
      <c r="CV78" s="73"/>
      <c r="CW78" s="73"/>
      <c r="CX78" s="73"/>
      <c r="DB78" s="72"/>
    </row>
    <row r="79" spans="3:106" ht="15">
      <c r="C79" s="100">
        <v>73</v>
      </c>
      <c r="D79" s="101" t="s">
        <v>560</v>
      </c>
      <c r="E79" s="101" t="s">
        <v>94</v>
      </c>
      <c r="F79" s="101" t="s">
        <v>164</v>
      </c>
      <c r="G79" s="102">
        <v>8</v>
      </c>
      <c r="I79" s="103">
        <v>73</v>
      </c>
      <c r="J79" s="104" t="s">
        <v>274</v>
      </c>
      <c r="K79" s="104" t="s">
        <v>97</v>
      </c>
      <c r="L79" s="104" t="s">
        <v>276</v>
      </c>
      <c r="M79" s="105">
        <v>8</v>
      </c>
      <c r="N79" s="80"/>
      <c r="O79" s="138">
        <v>73</v>
      </c>
      <c r="P79" s="2" t="s">
        <v>331</v>
      </c>
      <c r="Q79" s="104" t="s">
        <v>87</v>
      </c>
      <c r="R79" s="105" t="s">
        <v>286</v>
      </c>
      <c r="T79" s="103">
        <v>73</v>
      </c>
      <c r="U79" s="109" t="s">
        <v>468</v>
      </c>
      <c r="V79" s="104" t="s">
        <v>473</v>
      </c>
      <c r="W79" s="105" t="s">
        <v>464</v>
      </c>
      <c r="Y79" s="103">
        <v>73</v>
      </c>
      <c r="Z79" s="104" t="s">
        <v>676</v>
      </c>
      <c r="AA79" s="104" t="s">
        <v>391</v>
      </c>
      <c r="AB79" s="104" t="s">
        <v>520</v>
      </c>
      <c r="AC79" s="105">
        <v>7</v>
      </c>
      <c r="AD79" s="33"/>
      <c r="AE79" s="103">
        <v>73</v>
      </c>
      <c r="AF79" s="2" t="s">
        <v>274</v>
      </c>
      <c r="AG79" s="104" t="s">
        <v>285</v>
      </c>
      <c r="AH79" s="104" t="s">
        <v>278</v>
      </c>
      <c r="AI79" s="105">
        <v>8</v>
      </c>
      <c r="AK79" s="111" t="s">
        <v>560</v>
      </c>
      <c r="AL79" s="100">
        <v>73</v>
      </c>
      <c r="AM79" s="104">
        <v>44</v>
      </c>
      <c r="AN79" s="107">
        <v>29</v>
      </c>
      <c r="AO79" s="107">
        <v>53</v>
      </c>
      <c r="AP79" s="107">
        <v>49</v>
      </c>
      <c r="AQ79" s="137">
        <v>47</v>
      </c>
      <c r="AR79" s="113">
        <f t="shared" si="1"/>
        <v>49.166666666666664</v>
      </c>
      <c r="AS79" s="91"/>
      <c r="AT79" s="104">
        <f>(MATCH("Marion Barber*",SI,0))</f>
        <v>47</v>
      </c>
      <c r="AU79" s="73">
        <v>29</v>
      </c>
      <c r="AV79" s="73">
        <v>53</v>
      </c>
      <c r="AW79" s="73">
        <v>49</v>
      </c>
      <c r="AX79" s="73">
        <v>47</v>
      </c>
      <c r="AY79" s="122">
        <v>73.33333333333333</v>
      </c>
      <c r="AZ79" s="115" t="s">
        <v>274</v>
      </c>
      <c r="BA79" s="101" t="s">
        <v>97</v>
      </c>
      <c r="BB79" s="101" t="s">
        <v>241</v>
      </c>
      <c r="BC79" s="102">
        <v>8</v>
      </c>
      <c r="BD79" s="57"/>
      <c r="BE79" s="114">
        <v>106</v>
      </c>
      <c r="BF79" s="101" t="s">
        <v>582</v>
      </c>
      <c r="BG79" s="101" t="s">
        <v>196</v>
      </c>
      <c r="BH79" s="101" t="s">
        <v>164</v>
      </c>
      <c r="BI79" s="102">
        <v>8</v>
      </c>
      <c r="BJ79" s="91"/>
      <c r="BK79" s="100">
        <v>60</v>
      </c>
      <c r="BL79" s="101" t="s">
        <v>567</v>
      </c>
      <c r="BM79" s="91"/>
      <c r="BN79" s="100">
        <v>65</v>
      </c>
      <c r="BO79" s="101" t="s">
        <v>155</v>
      </c>
      <c r="BQ79" s="100">
        <v>84</v>
      </c>
      <c r="BR79" s="101" t="s">
        <v>683</v>
      </c>
      <c r="BT79" s="119" t="s">
        <v>540</v>
      </c>
      <c r="BU79" s="121"/>
      <c r="BW79" s="119" t="s">
        <v>684</v>
      </c>
      <c r="BX79" s="120"/>
      <c r="BY79" s="114">
        <v>133.8</v>
      </c>
      <c r="BZ79" s="101" t="s">
        <v>682</v>
      </c>
      <c r="CA79" s="101" t="s">
        <v>196</v>
      </c>
      <c r="CB79" s="101" t="s">
        <v>184</v>
      </c>
      <c r="CC79" s="102">
        <v>6</v>
      </c>
      <c r="CE79" s="114">
        <v>118.6</v>
      </c>
      <c r="CF79" s="101" t="s">
        <v>385</v>
      </c>
      <c r="CG79" s="101" t="s">
        <v>154</v>
      </c>
      <c r="CH79" s="101" t="s">
        <v>234</v>
      </c>
      <c r="CI79" s="102">
        <v>7</v>
      </c>
      <c r="CK79" s="114">
        <v>137</v>
      </c>
      <c r="CL79" s="101" t="s">
        <v>541</v>
      </c>
      <c r="CM79" s="101" t="s">
        <v>196</v>
      </c>
      <c r="CN79" s="101" t="s">
        <v>98</v>
      </c>
      <c r="CO79" s="102">
        <v>6</v>
      </c>
      <c r="CV79" s="73"/>
      <c r="CW79" s="73"/>
      <c r="CX79" s="73"/>
      <c r="DB79" s="72"/>
    </row>
    <row r="80" spans="3:185" ht="15">
      <c r="C80" s="100">
        <v>74</v>
      </c>
      <c r="D80" s="101" t="s">
        <v>644</v>
      </c>
      <c r="E80" s="101" t="s">
        <v>94</v>
      </c>
      <c r="F80" s="101" t="s">
        <v>204</v>
      </c>
      <c r="G80" s="102">
        <v>6</v>
      </c>
      <c r="I80" s="103">
        <v>74</v>
      </c>
      <c r="J80" s="104" t="s">
        <v>153</v>
      </c>
      <c r="K80" s="104" t="s">
        <v>154</v>
      </c>
      <c r="L80" s="104" t="s">
        <v>284</v>
      </c>
      <c r="M80" s="105">
        <v>8</v>
      </c>
      <c r="N80" s="80"/>
      <c r="O80" s="138">
        <v>74</v>
      </c>
      <c r="P80" s="2" t="s">
        <v>645</v>
      </c>
      <c r="Q80" s="104" t="s">
        <v>504</v>
      </c>
      <c r="R80" s="105" t="s">
        <v>425</v>
      </c>
      <c r="T80" s="103">
        <v>74</v>
      </c>
      <c r="U80" s="109" t="s">
        <v>637</v>
      </c>
      <c r="V80" s="104" t="s">
        <v>473</v>
      </c>
      <c r="W80" s="105" t="s">
        <v>268</v>
      </c>
      <c r="Y80" s="103">
        <v>74</v>
      </c>
      <c r="Z80" s="104" t="s">
        <v>132</v>
      </c>
      <c r="AA80" s="104" t="s">
        <v>391</v>
      </c>
      <c r="AB80" s="104" t="s">
        <v>543</v>
      </c>
      <c r="AC80" s="105">
        <v>8</v>
      </c>
      <c r="AD80" s="33"/>
      <c r="AE80" s="103">
        <v>74</v>
      </c>
      <c r="AF80" s="2" t="s">
        <v>644</v>
      </c>
      <c r="AG80" s="104" t="s">
        <v>87</v>
      </c>
      <c r="AH80" s="104" t="s">
        <v>428</v>
      </c>
      <c r="AI80" s="105">
        <v>6</v>
      </c>
      <c r="AK80" s="111" t="s">
        <v>644</v>
      </c>
      <c r="AL80" s="100">
        <v>74</v>
      </c>
      <c r="AM80" s="104">
        <v>76</v>
      </c>
      <c r="AN80" s="107">
        <v>70</v>
      </c>
      <c r="AO80" s="107">
        <v>99</v>
      </c>
      <c r="AP80" s="107">
        <v>97</v>
      </c>
      <c r="AQ80" s="137">
        <v>74</v>
      </c>
      <c r="AR80" s="113">
        <f t="shared" si="1"/>
        <v>81.66666666666667</v>
      </c>
      <c r="AS80" s="91"/>
      <c r="AT80" s="104">
        <f>(MATCH("Kevin Jones*",SI,0))</f>
        <v>74</v>
      </c>
      <c r="AU80" s="73">
        <v>70</v>
      </c>
      <c r="AV80" s="73">
        <v>99</v>
      </c>
      <c r="AW80" s="73">
        <v>97</v>
      </c>
      <c r="AX80" s="73">
        <v>74</v>
      </c>
      <c r="AY80" s="114">
        <v>73.66666666666667</v>
      </c>
      <c r="AZ80" s="115" t="s">
        <v>239</v>
      </c>
      <c r="BA80" s="101" t="s">
        <v>94</v>
      </c>
      <c r="BB80" s="101" t="s">
        <v>104</v>
      </c>
      <c r="BC80" s="102">
        <v>4</v>
      </c>
      <c r="BD80" s="57"/>
      <c r="BE80" s="114">
        <v>114.33333333333333</v>
      </c>
      <c r="BF80" s="101" t="s">
        <v>313</v>
      </c>
      <c r="BG80" s="101" t="s">
        <v>196</v>
      </c>
      <c r="BH80" s="101" t="s">
        <v>213</v>
      </c>
      <c r="BI80" s="102">
        <v>10</v>
      </c>
      <c r="BJ80" s="91"/>
      <c r="BK80" s="119" t="s">
        <v>301</v>
      </c>
      <c r="BL80" s="121"/>
      <c r="BM80" s="91"/>
      <c r="BN80" s="100">
        <v>161</v>
      </c>
      <c r="BO80" s="101" t="s">
        <v>685</v>
      </c>
      <c r="BQ80" s="119" t="s">
        <v>384</v>
      </c>
      <c r="BR80" s="121"/>
      <c r="BT80" s="118">
        <v>41</v>
      </c>
      <c r="BU80" s="101" t="s">
        <v>443</v>
      </c>
      <c r="BW80" s="118">
        <v>25</v>
      </c>
      <c r="BX80" s="101" t="s">
        <v>686</v>
      </c>
      <c r="BY80" s="114">
        <v>51.833333333333336</v>
      </c>
      <c r="BZ80" s="101" t="s">
        <v>328</v>
      </c>
      <c r="CA80" s="101" t="s">
        <v>97</v>
      </c>
      <c r="CB80" s="101" t="s">
        <v>184</v>
      </c>
      <c r="CC80" s="102">
        <v>6</v>
      </c>
      <c r="CE80" s="114">
        <v>152</v>
      </c>
      <c r="CF80" s="101" t="s">
        <v>234</v>
      </c>
      <c r="CG80" s="101" t="s">
        <v>105</v>
      </c>
      <c r="CH80" s="101" t="s">
        <v>234</v>
      </c>
      <c r="CI80" s="102">
        <v>7</v>
      </c>
      <c r="CK80" s="114">
        <v>158.25</v>
      </c>
      <c r="CL80" s="101" t="s">
        <v>628</v>
      </c>
      <c r="CM80" s="101" t="s">
        <v>196</v>
      </c>
      <c r="CN80" s="101" t="s">
        <v>222</v>
      </c>
      <c r="CO80" s="102">
        <v>6</v>
      </c>
      <c r="CV80" s="73"/>
      <c r="CW80" s="73"/>
      <c r="CX80" s="73"/>
      <c r="DB80" s="72"/>
      <c r="GC80" s="139"/>
    </row>
    <row r="81" spans="3:106" ht="15">
      <c r="C81" s="100">
        <v>75</v>
      </c>
      <c r="D81" s="101" t="s">
        <v>531</v>
      </c>
      <c r="E81" s="101" t="s">
        <v>94</v>
      </c>
      <c r="F81" s="101" t="s">
        <v>374</v>
      </c>
      <c r="G81" s="102">
        <v>7</v>
      </c>
      <c r="I81" s="103">
        <v>75</v>
      </c>
      <c r="J81" s="104" t="s">
        <v>170</v>
      </c>
      <c r="K81" s="104" t="s">
        <v>154</v>
      </c>
      <c r="L81" s="104" t="s">
        <v>687</v>
      </c>
      <c r="M81" s="105">
        <v>4</v>
      </c>
      <c r="N81" s="80"/>
      <c r="O81" s="138">
        <v>75</v>
      </c>
      <c r="P81" s="2" t="s">
        <v>677</v>
      </c>
      <c r="Q81" s="104" t="s">
        <v>285</v>
      </c>
      <c r="R81" s="105" t="s">
        <v>366</v>
      </c>
      <c r="T81" s="103">
        <v>75</v>
      </c>
      <c r="U81" s="109" t="s">
        <v>273</v>
      </c>
      <c r="V81" s="104" t="s">
        <v>296</v>
      </c>
      <c r="W81" s="105" t="s">
        <v>288</v>
      </c>
      <c r="Y81" s="103">
        <v>75</v>
      </c>
      <c r="Z81" s="104" t="s">
        <v>645</v>
      </c>
      <c r="AA81" s="104" t="s">
        <v>285</v>
      </c>
      <c r="AB81" s="104" t="s">
        <v>380</v>
      </c>
      <c r="AC81" s="105">
        <v>8</v>
      </c>
      <c r="AD81" s="33"/>
      <c r="AE81" s="103">
        <v>75</v>
      </c>
      <c r="AF81" s="2" t="s">
        <v>513</v>
      </c>
      <c r="AG81" s="104" t="s">
        <v>688</v>
      </c>
      <c r="AH81" s="104" t="s">
        <v>351</v>
      </c>
      <c r="AI81" s="105">
        <v>9</v>
      </c>
      <c r="AK81" s="111" t="s">
        <v>531</v>
      </c>
      <c r="AL81" s="100">
        <v>75</v>
      </c>
      <c r="AM81" s="104">
        <v>53</v>
      </c>
      <c r="AN81" s="107">
        <v>34</v>
      </c>
      <c r="AO81" s="107">
        <v>55</v>
      </c>
      <c r="AP81" s="107">
        <v>41</v>
      </c>
      <c r="AQ81" s="137">
        <v>50</v>
      </c>
      <c r="AR81" s="113">
        <f t="shared" si="1"/>
        <v>51.333333333333336</v>
      </c>
      <c r="AS81" s="91"/>
      <c r="AT81" s="104">
        <f>(MATCH("Jamal Lewis*",SI,0))</f>
        <v>50</v>
      </c>
      <c r="AU81" s="73">
        <v>34</v>
      </c>
      <c r="AV81" s="73">
        <v>55</v>
      </c>
      <c r="AW81" s="73">
        <v>41</v>
      </c>
      <c r="AX81" s="73">
        <v>50</v>
      </c>
      <c r="AY81" s="114">
        <v>73.66666666666667</v>
      </c>
      <c r="AZ81" s="115" t="s">
        <v>429</v>
      </c>
      <c r="BA81" s="101" t="s">
        <v>97</v>
      </c>
      <c r="BB81" s="101" t="s">
        <v>307</v>
      </c>
      <c r="BC81" s="102">
        <v>9</v>
      </c>
      <c r="BD81" s="57"/>
      <c r="BE81" s="114">
        <v>124.2</v>
      </c>
      <c r="BF81" s="101" t="s">
        <v>689</v>
      </c>
      <c r="BG81" s="101" t="s">
        <v>196</v>
      </c>
      <c r="BH81" s="101" t="s">
        <v>107</v>
      </c>
      <c r="BI81" s="102">
        <v>9</v>
      </c>
      <c r="BJ81" s="91"/>
      <c r="BK81" s="100">
        <v>115</v>
      </c>
      <c r="BL81" s="101" t="s">
        <v>541</v>
      </c>
      <c r="BM81" s="91"/>
      <c r="BN81" s="119" t="s">
        <v>384</v>
      </c>
      <c r="BO81" s="121"/>
      <c r="BQ81" s="100">
        <v>68</v>
      </c>
      <c r="BR81" s="101" t="s">
        <v>690</v>
      </c>
      <c r="BT81" s="118">
        <v>90</v>
      </c>
      <c r="BU81" s="101" t="s">
        <v>626</v>
      </c>
      <c r="BW81" s="118">
        <v>18</v>
      </c>
      <c r="BX81" s="101" t="s">
        <v>159</v>
      </c>
      <c r="BY81" s="114">
        <v>103.6</v>
      </c>
      <c r="BZ81" s="101" t="s">
        <v>481</v>
      </c>
      <c r="CA81" s="101" t="s">
        <v>97</v>
      </c>
      <c r="CB81" s="101" t="s">
        <v>107</v>
      </c>
      <c r="CC81" s="102">
        <v>9</v>
      </c>
      <c r="CE81" s="114">
        <v>181</v>
      </c>
      <c r="CF81" s="101" t="s">
        <v>691</v>
      </c>
      <c r="CG81" s="101" t="s">
        <v>94</v>
      </c>
      <c r="CH81" s="101" t="s">
        <v>234</v>
      </c>
      <c r="CI81" s="102">
        <v>7</v>
      </c>
      <c r="CK81" s="114">
        <v>17</v>
      </c>
      <c r="CL81" s="101" t="s">
        <v>96</v>
      </c>
      <c r="CM81" s="101" t="s">
        <v>97</v>
      </c>
      <c r="CN81" s="101" t="s">
        <v>98</v>
      </c>
      <c r="CO81" s="102">
        <v>6</v>
      </c>
      <c r="CV81" s="73"/>
      <c r="CW81" s="73"/>
      <c r="CX81" s="73"/>
      <c r="DB81" s="72"/>
    </row>
    <row r="82" spans="3:106" ht="15.75" thickBot="1">
      <c r="C82" s="100">
        <v>76</v>
      </c>
      <c r="D82" s="101" t="s">
        <v>227</v>
      </c>
      <c r="E82" s="101" t="s">
        <v>94</v>
      </c>
      <c r="F82" s="101" t="s">
        <v>197</v>
      </c>
      <c r="G82" s="102">
        <v>8</v>
      </c>
      <c r="I82" s="103">
        <v>76</v>
      </c>
      <c r="J82" s="104" t="s">
        <v>644</v>
      </c>
      <c r="K82" s="104" t="s">
        <v>94</v>
      </c>
      <c r="L82" s="104" t="s">
        <v>441</v>
      </c>
      <c r="M82" s="105">
        <v>6</v>
      </c>
      <c r="N82" s="80"/>
      <c r="O82" s="138">
        <v>76</v>
      </c>
      <c r="P82" s="2" t="s">
        <v>528</v>
      </c>
      <c r="Q82" s="104" t="s">
        <v>511</v>
      </c>
      <c r="R82" s="105" t="s">
        <v>692</v>
      </c>
      <c r="T82" s="103">
        <v>76</v>
      </c>
      <c r="U82" s="109" t="s">
        <v>665</v>
      </c>
      <c r="V82" s="104" t="s">
        <v>296</v>
      </c>
      <c r="W82" s="105" t="s">
        <v>427</v>
      </c>
      <c r="Y82" s="103">
        <v>76</v>
      </c>
      <c r="Z82" s="104" t="s">
        <v>536</v>
      </c>
      <c r="AA82" s="104" t="s">
        <v>202</v>
      </c>
      <c r="AB82" s="104" t="s">
        <v>183</v>
      </c>
      <c r="AC82" s="105">
        <v>8</v>
      </c>
      <c r="AD82" s="33"/>
      <c r="AE82" s="103">
        <v>76</v>
      </c>
      <c r="AF82" s="2" t="s">
        <v>672</v>
      </c>
      <c r="AG82" s="104" t="s">
        <v>391</v>
      </c>
      <c r="AH82" s="104" t="s">
        <v>142</v>
      </c>
      <c r="AI82" s="105">
        <v>6</v>
      </c>
      <c r="AK82" s="111" t="s">
        <v>227</v>
      </c>
      <c r="AL82" s="100">
        <v>76</v>
      </c>
      <c r="AM82" s="104">
        <v>111</v>
      </c>
      <c r="AN82" s="107">
        <v>88</v>
      </c>
      <c r="AO82" s="107">
        <v>82</v>
      </c>
      <c r="AP82" s="107">
        <v>96</v>
      </c>
      <c r="AQ82" s="137">
        <v>82</v>
      </c>
      <c r="AR82" s="113">
        <f t="shared" si="1"/>
        <v>89.16666666666667</v>
      </c>
      <c r="AS82" s="91"/>
      <c r="AT82" s="104">
        <f>(MATCH("Warrick Dunn*",SI,0))</f>
        <v>82</v>
      </c>
      <c r="AU82" s="73">
        <v>88</v>
      </c>
      <c r="AV82" s="73">
        <v>82</v>
      </c>
      <c r="AW82" s="73">
        <v>96</v>
      </c>
      <c r="AX82" s="73">
        <v>82</v>
      </c>
      <c r="AY82" s="114">
        <v>75</v>
      </c>
      <c r="AZ82" s="115" t="s">
        <v>542</v>
      </c>
      <c r="BA82" s="101" t="s">
        <v>196</v>
      </c>
      <c r="BB82" s="101" t="s">
        <v>374</v>
      </c>
      <c r="BC82" s="102">
        <v>7</v>
      </c>
      <c r="BD82" s="57"/>
      <c r="BE82" s="114">
        <v>133.8</v>
      </c>
      <c r="BF82" s="101" t="s">
        <v>682</v>
      </c>
      <c r="BG82" s="101" t="s">
        <v>196</v>
      </c>
      <c r="BH82" s="101" t="s">
        <v>184</v>
      </c>
      <c r="BI82" s="102">
        <v>6</v>
      </c>
      <c r="BJ82" s="91"/>
      <c r="BK82" s="100">
        <v>145</v>
      </c>
      <c r="BL82" s="101" t="s">
        <v>591</v>
      </c>
      <c r="BM82" s="91"/>
      <c r="BN82" s="100">
        <v>74</v>
      </c>
      <c r="BO82" s="101" t="s">
        <v>544</v>
      </c>
      <c r="BQ82" s="100">
        <v>4</v>
      </c>
      <c r="BR82" s="101" t="s">
        <v>693</v>
      </c>
      <c r="BT82" s="118">
        <v>19</v>
      </c>
      <c r="BU82" s="101" t="s">
        <v>295</v>
      </c>
      <c r="BW82" s="140">
        <v>17</v>
      </c>
      <c r="BX82" s="125" t="s">
        <v>267</v>
      </c>
      <c r="BY82" s="114">
        <v>163.33333333333334</v>
      </c>
      <c r="BZ82" s="101" t="s">
        <v>104</v>
      </c>
      <c r="CA82" s="101" t="s">
        <v>105</v>
      </c>
      <c r="CB82" s="101" t="s">
        <v>104</v>
      </c>
      <c r="CC82" s="102">
        <v>4</v>
      </c>
      <c r="CE82" s="114">
        <v>43.5</v>
      </c>
      <c r="CF82" s="101" t="s">
        <v>148</v>
      </c>
      <c r="CG82" s="101" t="s">
        <v>94</v>
      </c>
      <c r="CH82" s="101" t="s">
        <v>168</v>
      </c>
      <c r="CI82" s="102">
        <v>10</v>
      </c>
      <c r="CK82" s="114">
        <v>25</v>
      </c>
      <c r="CL82" s="101" t="s">
        <v>185</v>
      </c>
      <c r="CM82" s="101" t="s">
        <v>97</v>
      </c>
      <c r="CN82" s="101" t="s">
        <v>98</v>
      </c>
      <c r="CO82" s="102">
        <v>6</v>
      </c>
      <c r="CV82" s="73"/>
      <c r="CW82" s="73"/>
      <c r="CX82" s="73"/>
      <c r="DB82" s="72"/>
    </row>
    <row r="83" spans="3:106" ht="15">
      <c r="C83" s="100">
        <v>77</v>
      </c>
      <c r="D83" s="101" t="s">
        <v>198</v>
      </c>
      <c r="E83" s="101" t="s">
        <v>94</v>
      </c>
      <c r="F83" s="101" t="s">
        <v>197</v>
      </c>
      <c r="G83" s="102">
        <v>8</v>
      </c>
      <c r="I83" s="103">
        <v>77</v>
      </c>
      <c r="J83" s="104" t="s">
        <v>651</v>
      </c>
      <c r="K83" s="104" t="s">
        <v>154</v>
      </c>
      <c r="L83" s="104" t="s">
        <v>156</v>
      </c>
      <c r="M83" s="105">
        <v>8</v>
      </c>
      <c r="N83" s="80"/>
      <c r="O83" s="138">
        <v>77</v>
      </c>
      <c r="P83" s="2" t="s">
        <v>273</v>
      </c>
      <c r="Q83" s="104" t="s">
        <v>285</v>
      </c>
      <c r="R83" s="105" t="s">
        <v>253</v>
      </c>
      <c r="T83" s="103">
        <v>77</v>
      </c>
      <c r="U83" s="109" t="s">
        <v>655</v>
      </c>
      <c r="V83" s="104" t="s">
        <v>296</v>
      </c>
      <c r="W83" s="105" t="s">
        <v>601</v>
      </c>
      <c r="Y83" s="103">
        <v>77</v>
      </c>
      <c r="Z83" s="104" t="s">
        <v>677</v>
      </c>
      <c r="AA83" s="104" t="s">
        <v>285</v>
      </c>
      <c r="AB83" s="104" t="s">
        <v>366</v>
      </c>
      <c r="AC83" s="105">
        <v>10</v>
      </c>
      <c r="AD83" s="33"/>
      <c r="AE83" s="103">
        <v>77</v>
      </c>
      <c r="AF83" s="2" t="s">
        <v>310</v>
      </c>
      <c r="AG83" s="104" t="s">
        <v>688</v>
      </c>
      <c r="AH83" s="104" t="s">
        <v>278</v>
      </c>
      <c r="AI83" s="105">
        <v>8</v>
      </c>
      <c r="AK83" s="111" t="s">
        <v>198</v>
      </c>
      <c r="AL83" s="100">
        <v>77</v>
      </c>
      <c r="AM83" s="104">
        <v>57</v>
      </c>
      <c r="AN83" s="107">
        <v>33</v>
      </c>
      <c r="AO83" s="107">
        <v>81</v>
      </c>
      <c r="AP83" s="107">
        <v>45</v>
      </c>
      <c r="AQ83" s="137">
        <v>58</v>
      </c>
      <c r="AR83" s="113">
        <f t="shared" si="1"/>
        <v>58.5</v>
      </c>
      <c r="AS83" s="91"/>
      <c r="AT83" s="104">
        <f>(MATCH("Jerious Norwood*",SI,0))</f>
        <v>58</v>
      </c>
      <c r="AU83" s="73">
        <v>33</v>
      </c>
      <c r="AV83" s="73">
        <v>81</v>
      </c>
      <c r="AW83" s="73">
        <v>45</v>
      </c>
      <c r="AX83" s="73">
        <v>58</v>
      </c>
      <c r="AY83" s="114">
        <v>76.83333333333333</v>
      </c>
      <c r="AZ83" s="115" t="s">
        <v>193</v>
      </c>
      <c r="BA83" s="101" t="s">
        <v>196</v>
      </c>
      <c r="BB83" s="101" t="s">
        <v>197</v>
      </c>
      <c r="BC83" s="102">
        <v>8</v>
      </c>
      <c r="BD83" s="57"/>
      <c r="BE83" s="114">
        <v>137</v>
      </c>
      <c r="BF83" s="101" t="s">
        <v>541</v>
      </c>
      <c r="BG83" s="101" t="s">
        <v>196</v>
      </c>
      <c r="BH83" s="101" t="s">
        <v>98</v>
      </c>
      <c r="BI83" s="102">
        <v>6</v>
      </c>
      <c r="BJ83" s="91"/>
      <c r="BK83" s="100">
        <v>232</v>
      </c>
      <c r="BL83" s="101" t="s">
        <v>694</v>
      </c>
      <c r="BM83" s="91"/>
      <c r="BN83" s="100">
        <v>5</v>
      </c>
      <c r="BO83" s="101" t="s">
        <v>102</v>
      </c>
      <c r="BQ83" s="100">
        <v>54</v>
      </c>
      <c r="BR83" s="101" t="s">
        <v>695</v>
      </c>
      <c r="BT83" s="118">
        <v>36</v>
      </c>
      <c r="BU83" s="101" t="s">
        <v>536</v>
      </c>
      <c r="BY83" s="114">
        <v>51.333333333333336</v>
      </c>
      <c r="BZ83" s="101" t="s">
        <v>531</v>
      </c>
      <c r="CA83" s="101" t="s">
        <v>94</v>
      </c>
      <c r="CB83" s="101" t="s">
        <v>374</v>
      </c>
      <c r="CC83" s="102">
        <v>7</v>
      </c>
      <c r="CE83" s="114">
        <v>43.5</v>
      </c>
      <c r="CF83" s="101" t="s">
        <v>223</v>
      </c>
      <c r="CG83" s="101" t="s">
        <v>97</v>
      </c>
      <c r="CH83" s="101" t="s">
        <v>168</v>
      </c>
      <c r="CI83" s="102">
        <v>10</v>
      </c>
      <c r="CK83" s="114">
        <v>32</v>
      </c>
      <c r="CL83" s="101" t="s">
        <v>203</v>
      </c>
      <c r="CM83" s="101" t="s">
        <v>97</v>
      </c>
      <c r="CN83" s="101" t="s">
        <v>204</v>
      </c>
      <c r="CO83" s="102">
        <v>6</v>
      </c>
      <c r="CV83" s="73"/>
      <c r="CW83" s="73"/>
      <c r="CX83" s="73"/>
      <c r="DB83" s="72"/>
    </row>
    <row r="84" spans="3:106" ht="15">
      <c r="C84" s="100">
        <v>78</v>
      </c>
      <c r="D84" s="101" t="s">
        <v>461</v>
      </c>
      <c r="E84" s="101" t="s">
        <v>94</v>
      </c>
      <c r="F84" s="101" t="s">
        <v>120</v>
      </c>
      <c r="G84" s="102">
        <v>5</v>
      </c>
      <c r="I84" s="103">
        <v>78</v>
      </c>
      <c r="J84" s="104" t="s">
        <v>445</v>
      </c>
      <c r="K84" s="104" t="s">
        <v>97</v>
      </c>
      <c r="L84" s="104" t="s">
        <v>349</v>
      </c>
      <c r="M84" s="105">
        <v>10</v>
      </c>
      <c r="N84" s="80"/>
      <c r="O84" s="138">
        <v>78</v>
      </c>
      <c r="P84" s="2" t="s">
        <v>655</v>
      </c>
      <c r="Q84" s="104" t="s">
        <v>285</v>
      </c>
      <c r="R84" s="105" t="s">
        <v>463</v>
      </c>
      <c r="T84" s="103">
        <v>78</v>
      </c>
      <c r="U84" s="109" t="s">
        <v>323</v>
      </c>
      <c r="V84" s="104" t="s">
        <v>296</v>
      </c>
      <c r="W84" s="105" t="s">
        <v>144</v>
      </c>
      <c r="Y84" s="103">
        <v>78</v>
      </c>
      <c r="Z84" s="104" t="s">
        <v>629</v>
      </c>
      <c r="AA84" s="104" t="s">
        <v>87</v>
      </c>
      <c r="AB84" s="104" t="s">
        <v>428</v>
      </c>
      <c r="AC84" s="105">
        <v>6</v>
      </c>
      <c r="AD84" s="33"/>
      <c r="AE84" s="103">
        <v>78</v>
      </c>
      <c r="AF84" s="2" t="s">
        <v>392</v>
      </c>
      <c r="AG84" s="104" t="s">
        <v>285</v>
      </c>
      <c r="AH84" s="104" t="s">
        <v>465</v>
      </c>
      <c r="AI84" s="105">
        <v>10</v>
      </c>
      <c r="AK84" s="111" t="s">
        <v>461</v>
      </c>
      <c r="AL84" s="100">
        <v>78</v>
      </c>
      <c r="AM84" s="104">
        <v>82</v>
      </c>
      <c r="AN84" s="107">
        <v>35</v>
      </c>
      <c r="AO84" s="107">
        <v>85</v>
      </c>
      <c r="AP84" s="107">
        <v>62</v>
      </c>
      <c r="AQ84" s="137">
        <v>72</v>
      </c>
      <c r="AR84" s="113">
        <f t="shared" si="1"/>
        <v>69</v>
      </c>
      <c r="AS84" s="91"/>
      <c r="AT84" s="104">
        <f>(MATCH("Chester Taylor*",SI,0))</f>
        <v>72</v>
      </c>
      <c r="AU84" s="73">
        <v>35</v>
      </c>
      <c r="AV84" s="73">
        <v>85</v>
      </c>
      <c r="AW84" s="73">
        <v>62</v>
      </c>
      <c r="AX84" s="73">
        <v>72</v>
      </c>
      <c r="AY84" s="114">
        <v>78.2</v>
      </c>
      <c r="AZ84" s="115" t="s">
        <v>412</v>
      </c>
      <c r="BA84" s="101" t="s">
        <v>97</v>
      </c>
      <c r="BB84" s="101" t="s">
        <v>204</v>
      </c>
      <c r="BC84" s="102">
        <v>6</v>
      </c>
      <c r="BD84" s="57"/>
      <c r="BE84" s="114">
        <v>149.5</v>
      </c>
      <c r="BF84" s="101" t="s">
        <v>304</v>
      </c>
      <c r="BG84" s="101" t="s">
        <v>196</v>
      </c>
      <c r="BH84" s="101" t="s">
        <v>137</v>
      </c>
      <c r="BI84" s="102">
        <v>4</v>
      </c>
      <c r="BJ84" s="91"/>
      <c r="BK84" s="100">
        <v>224</v>
      </c>
      <c r="BL84" s="101" t="s">
        <v>696</v>
      </c>
      <c r="BM84" s="91"/>
      <c r="BN84" s="100">
        <v>36</v>
      </c>
      <c r="BO84" s="101" t="s">
        <v>659</v>
      </c>
      <c r="BQ84" s="100">
        <v>95</v>
      </c>
      <c r="BR84" s="101" t="s">
        <v>697</v>
      </c>
      <c r="BT84" s="118">
        <v>74</v>
      </c>
      <c r="BU84" s="101" t="s">
        <v>698</v>
      </c>
      <c r="BY84" s="114">
        <v>167.5</v>
      </c>
      <c r="BZ84" s="101" t="s">
        <v>570</v>
      </c>
      <c r="CA84" s="101" t="s">
        <v>101</v>
      </c>
      <c r="CB84" s="101" t="s">
        <v>222</v>
      </c>
      <c r="CC84" s="102">
        <v>6</v>
      </c>
      <c r="CE84" s="114">
        <v>174.33333333333334</v>
      </c>
      <c r="CF84" s="101" t="s">
        <v>699</v>
      </c>
      <c r="CG84" s="101" t="s">
        <v>94</v>
      </c>
      <c r="CH84" s="101" t="s">
        <v>168</v>
      </c>
      <c r="CI84" s="102">
        <v>10</v>
      </c>
      <c r="CK84" s="114">
        <v>39</v>
      </c>
      <c r="CL84" s="101" t="s">
        <v>221</v>
      </c>
      <c r="CM84" s="101" t="s">
        <v>97</v>
      </c>
      <c r="CN84" s="101" t="s">
        <v>222</v>
      </c>
      <c r="CO84" s="102">
        <v>6</v>
      </c>
      <c r="CV84" s="73"/>
      <c r="CW84" s="73"/>
      <c r="CX84" s="73"/>
      <c r="DB84" s="72"/>
    </row>
    <row r="85" spans="3:106" ht="15">
      <c r="C85" s="100">
        <v>79</v>
      </c>
      <c r="D85" s="101" t="s">
        <v>386</v>
      </c>
      <c r="E85" s="101" t="s">
        <v>94</v>
      </c>
      <c r="F85" s="101" t="s">
        <v>114</v>
      </c>
      <c r="G85" s="102">
        <v>7</v>
      </c>
      <c r="I85" s="103">
        <v>79</v>
      </c>
      <c r="J85" s="104" t="s">
        <v>700</v>
      </c>
      <c r="K85" s="104" t="s">
        <v>154</v>
      </c>
      <c r="L85" s="104" t="s">
        <v>555</v>
      </c>
      <c r="M85" s="105">
        <v>7</v>
      </c>
      <c r="N85" s="80"/>
      <c r="O85" s="138">
        <v>79</v>
      </c>
      <c r="P85" s="2" t="s">
        <v>671</v>
      </c>
      <c r="Q85" s="104" t="s">
        <v>202</v>
      </c>
      <c r="R85" s="105" t="s">
        <v>88</v>
      </c>
      <c r="T85" s="103">
        <v>79</v>
      </c>
      <c r="U85" s="109" t="s">
        <v>701</v>
      </c>
      <c r="V85" s="104" t="s">
        <v>179</v>
      </c>
      <c r="W85" s="105" t="s">
        <v>350</v>
      </c>
      <c r="Y85" s="103">
        <v>79</v>
      </c>
      <c r="Z85" s="104" t="s">
        <v>702</v>
      </c>
      <c r="AA85" s="141" t="s">
        <v>703</v>
      </c>
      <c r="AB85" s="104" t="s">
        <v>351</v>
      </c>
      <c r="AC85" s="105">
        <v>9</v>
      </c>
      <c r="AD85" s="33"/>
      <c r="AE85" s="103">
        <v>79</v>
      </c>
      <c r="AF85" s="2" t="s">
        <v>704</v>
      </c>
      <c r="AG85" s="104" t="s">
        <v>391</v>
      </c>
      <c r="AH85" s="104" t="s">
        <v>520</v>
      </c>
      <c r="AI85" s="105">
        <v>7</v>
      </c>
      <c r="AK85" s="111" t="s">
        <v>386</v>
      </c>
      <c r="AL85" s="100">
        <v>79</v>
      </c>
      <c r="AM85" s="104">
        <v>72</v>
      </c>
      <c r="AN85" s="107">
        <v>66</v>
      </c>
      <c r="AO85" s="107">
        <v>67</v>
      </c>
      <c r="AP85" s="107">
        <v>44</v>
      </c>
      <c r="AQ85" s="137">
        <v>46</v>
      </c>
      <c r="AR85" s="113">
        <f t="shared" si="1"/>
        <v>62.333333333333336</v>
      </c>
      <c r="AS85" s="91"/>
      <c r="AT85" s="104">
        <f>(MATCH("DeAngelo Williams*",SI,0))</f>
        <v>46</v>
      </c>
      <c r="AU85" s="73">
        <v>66</v>
      </c>
      <c r="AV85" s="73">
        <v>67</v>
      </c>
      <c r="AW85" s="73">
        <v>44</v>
      </c>
      <c r="AX85" s="73">
        <v>46</v>
      </c>
      <c r="AY85" s="114">
        <v>79.83333333333333</v>
      </c>
      <c r="AZ85" s="115" t="s">
        <v>445</v>
      </c>
      <c r="BA85" s="101" t="s">
        <v>97</v>
      </c>
      <c r="BB85" s="101" t="s">
        <v>340</v>
      </c>
      <c r="BC85" s="102">
        <v>10</v>
      </c>
      <c r="BD85" s="57"/>
      <c r="BE85" s="114">
        <v>158.25</v>
      </c>
      <c r="BF85" s="101" t="s">
        <v>628</v>
      </c>
      <c r="BG85" s="101" t="s">
        <v>196</v>
      </c>
      <c r="BH85" s="101" t="s">
        <v>222</v>
      </c>
      <c r="BI85" s="102">
        <v>6</v>
      </c>
      <c r="BJ85" s="91"/>
      <c r="BK85" s="100">
        <v>41</v>
      </c>
      <c r="BL85" s="101" t="s">
        <v>360</v>
      </c>
      <c r="BM85" s="91"/>
      <c r="BN85" s="100">
        <v>108</v>
      </c>
      <c r="BO85" s="101" t="s">
        <v>705</v>
      </c>
      <c r="BQ85" s="100">
        <v>176</v>
      </c>
      <c r="BR85" s="101" t="s">
        <v>706</v>
      </c>
      <c r="BT85" s="119" t="s">
        <v>707</v>
      </c>
      <c r="BU85" s="121"/>
      <c r="BY85" s="114">
        <v>173.5</v>
      </c>
      <c r="BZ85" s="101" t="s">
        <v>574</v>
      </c>
      <c r="CA85" s="101" t="s">
        <v>101</v>
      </c>
      <c r="CB85" s="101" t="s">
        <v>204</v>
      </c>
      <c r="CC85" s="102">
        <v>6</v>
      </c>
      <c r="CE85" s="114">
        <v>7.333333333333333</v>
      </c>
      <c r="CF85" s="101" t="s">
        <v>176</v>
      </c>
      <c r="CG85" s="101" t="s">
        <v>94</v>
      </c>
      <c r="CH85" s="101" t="s">
        <v>98</v>
      </c>
      <c r="CI85" s="102">
        <v>6</v>
      </c>
      <c r="CK85" s="114">
        <v>42.333333333333336</v>
      </c>
      <c r="CL85" s="101" t="s">
        <v>270</v>
      </c>
      <c r="CM85" s="101" t="s">
        <v>97</v>
      </c>
      <c r="CN85" s="101" t="s">
        <v>262</v>
      </c>
      <c r="CO85" s="102">
        <v>6</v>
      </c>
      <c r="CV85" s="73"/>
      <c r="CW85" s="73"/>
      <c r="CX85" s="73"/>
      <c r="DB85" s="72"/>
    </row>
    <row r="86" spans="3:106" ht="15">
      <c r="C86" s="100">
        <v>80</v>
      </c>
      <c r="D86" s="101" t="s">
        <v>241</v>
      </c>
      <c r="E86" s="101" t="s">
        <v>105</v>
      </c>
      <c r="F86" s="101" t="s">
        <v>241</v>
      </c>
      <c r="G86" s="102">
        <v>8</v>
      </c>
      <c r="I86" s="103">
        <v>80</v>
      </c>
      <c r="J86" s="104" t="s">
        <v>708</v>
      </c>
      <c r="K86" s="104" t="s">
        <v>97</v>
      </c>
      <c r="L86" s="104" t="s">
        <v>376</v>
      </c>
      <c r="M86" s="105">
        <v>10</v>
      </c>
      <c r="N86" s="80"/>
      <c r="O86" s="138">
        <v>80</v>
      </c>
      <c r="P86" s="2" t="s">
        <v>323</v>
      </c>
      <c r="Q86" s="104" t="s">
        <v>285</v>
      </c>
      <c r="R86" s="105" t="s">
        <v>157</v>
      </c>
      <c r="T86" s="103">
        <v>80</v>
      </c>
      <c r="U86" s="109" t="s">
        <v>618</v>
      </c>
      <c r="V86" s="104" t="s">
        <v>90</v>
      </c>
      <c r="W86" s="105" t="s">
        <v>359</v>
      </c>
      <c r="Y86" s="103">
        <v>80</v>
      </c>
      <c r="Z86" s="104" t="s">
        <v>554</v>
      </c>
      <c r="AA86" s="104" t="s">
        <v>87</v>
      </c>
      <c r="AB86" s="104" t="s">
        <v>338</v>
      </c>
      <c r="AC86" s="105">
        <v>4</v>
      </c>
      <c r="AD86" s="33"/>
      <c r="AE86" s="103">
        <v>80</v>
      </c>
      <c r="AF86" s="2" t="s">
        <v>651</v>
      </c>
      <c r="AG86" s="104" t="s">
        <v>202</v>
      </c>
      <c r="AH86" s="104" t="s">
        <v>183</v>
      </c>
      <c r="AI86" s="105">
        <v>8</v>
      </c>
      <c r="AK86" s="111" t="s">
        <v>241</v>
      </c>
      <c r="AL86" s="100">
        <v>80</v>
      </c>
      <c r="AM86" s="104">
        <v>99</v>
      </c>
      <c r="AN86" s="107">
        <v>114</v>
      </c>
      <c r="AO86" s="107">
        <v>94</v>
      </c>
      <c r="AP86" s="107">
        <v>94</v>
      </c>
      <c r="AQ86" s="137">
        <v>77</v>
      </c>
      <c r="AR86" s="113">
        <f t="shared" si="1"/>
        <v>93</v>
      </c>
      <c r="AS86" s="91"/>
      <c r="AT86" s="104">
        <f>(MATCH("BAL*",SI,0))</f>
        <v>77</v>
      </c>
      <c r="AU86" s="73" t="e">
        <v>#N/A</v>
      </c>
      <c r="AV86" s="73" t="e">
        <v>#N/A</v>
      </c>
      <c r="AW86" s="73" t="e">
        <v>#N/A</v>
      </c>
      <c r="AX86" s="73">
        <v>77</v>
      </c>
      <c r="AY86" s="114">
        <v>81.33333333333333</v>
      </c>
      <c r="AZ86" s="115" t="s">
        <v>478</v>
      </c>
      <c r="BA86" s="101" t="s">
        <v>94</v>
      </c>
      <c r="BB86" s="101" t="s">
        <v>415</v>
      </c>
      <c r="BC86" s="102">
        <v>5</v>
      </c>
      <c r="BD86" s="57"/>
      <c r="BE86" s="114">
        <v>160</v>
      </c>
      <c r="BF86" s="101" t="s">
        <v>477</v>
      </c>
      <c r="BG86" s="101" t="s">
        <v>196</v>
      </c>
      <c r="BH86" s="101" t="s">
        <v>134</v>
      </c>
      <c r="BI86" s="102">
        <v>9</v>
      </c>
      <c r="BJ86" s="91"/>
      <c r="BK86" s="100">
        <v>55</v>
      </c>
      <c r="BL86" s="101" t="s">
        <v>604</v>
      </c>
      <c r="BM86" s="91"/>
      <c r="BN86" s="100">
        <v>177</v>
      </c>
      <c r="BO86" s="101" t="s">
        <v>709</v>
      </c>
      <c r="BQ86" s="100">
        <v>129</v>
      </c>
      <c r="BR86" s="101" t="s">
        <v>710</v>
      </c>
      <c r="BT86" s="118">
        <v>9</v>
      </c>
      <c r="BU86" s="101" t="s">
        <v>178</v>
      </c>
      <c r="BY86" s="114">
        <v>106</v>
      </c>
      <c r="BZ86" s="101" t="s">
        <v>582</v>
      </c>
      <c r="CA86" s="101" t="s">
        <v>196</v>
      </c>
      <c r="CB86" s="101" t="s">
        <v>164</v>
      </c>
      <c r="CC86" s="102">
        <v>8</v>
      </c>
      <c r="CE86" s="114">
        <v>9.5</v>
      </c>
      <c r="CF86" s="101" t="s">
        <v>201</v>
      </c>
      <c r="CG86" s="101" t="s">
        <v>154</v>
      </c>
      <c r="CH86" s="101" t="s">
        <v>98</v>
      </c>
      <c r="CI86" s="102">
        <v>6</v>
      </c>
      <c r="CK86" s="114">
        <v>51.833333333333336</v>
      </c>
      <c r="CL86" s="101" t="s">
        <v>328</v>
      </c>
      <c r="CM86" s="101" t="s">
        <v>97</v>
      </c>
      <c r="CN86" s="101" t="s">
        <v>184</v>
      </c>
      <c r="CO86" s="102">
        <v>6</v>
      </c>
      <c r="CV86" s="73"/>
      <c r="CW86" s="73"/>
      <c r="CX86" s="73"/>
      <c r="DB86" s="72"/>
    </row>
    <row r="87" spans="3:106" ht="15">
      <c r="C87" s="100">
        <v>81</v>
      </c>
      <c r="D87" s="101" t="s">
        <v>213</v>
      </c>
      <c r="E87" s="101" t="s">
        <v>105</v>
      </c>
      <c r="F87" s="101" t="s">
        <v>213</v>
      </c>
      <c r="G87" s="102">
        <v>10</v>
      </c>
      <c r="I87" s="103">
        <v>81</v>
      </c>
      <c r="J87" s="104" t="s">
        <v>478</v>
      </c>
      <c r="K87" s="104" t="s">
        <v>94</v>
      </c>
      <c r="L87" s="104" t="s">
        <v>711</v>
      </c>
      <c r="M87" s="105">
        <v>5</v>
      </c>
      <c r="N87" s="80"/>
      <c r="O87" s="138">
        <v>81</v>
      </c>
      <c r="P87" s="2" t="s">
        <v>626</v>
      </c>
      <c r="Q87" s="104" t="s">
        <v>285</v>
      </c>
      <c r="R87" s="105" t="s">
        <v>266</v>
      </c>
      <c r="T87" s="103">
        <v>81</v>
      </c>
      <c r="U87" s="109" t="s">
        <v>456</v>
      </c>
      <c r="V87" s="104" t="s">
        <v>90</v>
      </c>
      <c r="W87" s="105" t="s">
        <v>712</v>
      </c>
      <c r="Y87" s="103">
        <v>81</v>
      </c>
      <c r="Z87" s="104" t="s">
        <v>525</v>
      </c>
      <c r="AA87" s="104" t="s">
        <v>87</v>
      </c>
      <c r="AB87" s="104" t="s">
        <v>713</v>
      </c>
      <c r="AC87" s="105">
        <v>5</v>
      </c>
      <c r="AD87" s="33"/>
      <c r="AE87" s="103">
        <v>81</v>
      </c>
      <c r="AF87" s="2" t="s">
        <v>700</v>
      </c>
      <c r="AG87" s="104" t="s">
        <v>202</v>
      </c>
      <c r="AH87" s="104" t="s">
        <v>88</v>
      </c>
      <c r="AI87" s="105">
        <v>7</v>
      </c>
      <c r="AK87" s="111" t="s">
        <v>213</v>
      </c>
      <c r="AL87" s="100">
        <v>81</v>
      </c>
      <c r="AM87" s="104">
        <v>116</v>
      </c>
      <c r="AN87" s="107">
        <v>125</v>
      </c>
      <c r="AO87" s="107">
        <v>103</v>
      </c>
      <c r="AP87" s="107" t="s">
        <v>518</v>
      </c>
      <c r="AQ87" s="137">
        <v>106</v>
      </c>
      <c r="AR87" s="113">
        <f t="shared" si="1"/>
        <v>106.2</v>
      </c>
      <c r="AS87" s="91"/>
      <c r="AT87" s="104">
        <f>(MATCH("New England*",SI,0))</f>
        <v>106</v>
      </c>
      <c r="AU87" s="73" t="e">
        <v>#N/A</v>
      </c>
      <c r="AV87" s="73" t="e">
        <v>#N/A</v>
      </c>
      <c r="AW87" s="73" t="e">
        <v>#N/A</v>
      </c>
      <c r="AX87" s="73">
        <v>106</v>
      </c>
      <c r="AY87" s="114">
        <v>81.66666666666667</v>
      </c>
      <c r="AZ87" s="115" t="s">
        <v>449</v>
      </c>
      <c r="BA87" s="101" t="s">
        <v>97</v>
      </c>
      <c r="BB87" s="101" t="s">
        <v>95</v>
      </c>
      <c r="BC87" s="102">
        <v>7</v>
      </c>
      <c r="BD87" s="57"/>
      <c r="BE87" s="114">
        <v>162.5</v>
      </c>
      <c r="BF87" s="101" t="s">
        <v>714</v>
      </c>
      <c r="BG87" s="101" t="s">
        <v>196</v>
      </c>
      <c r="BH87" s="101" t="s">
        <v>139</v>
      </c>
      <c r="BI87" s="102">
        <v>8</v>
      </c>
      <c r="BJ87" s="91"/>
      <c r="BK87" s="100">
        <v>207</v>
      </c>
      <c r="BL87" s="101" t="s">
        <v>404</v>
      </c>
      <c r="BM87" s="91"/>
      <c r="BN87" s="100">
        <v>175</v>
      </c>
      <c r="BO87" s="101" t="s">
        <v>715</v>
      </c>
      <c r="BQ87" s="100">
        <v>179</v>
      </c>
      <c r="BR87" s="101" t="s">
        <v>716</v>
      </c>
      <c r="BT87" s="118">
        <v>56</v>
      </c>
      <c r="BU87" s="101" t="s">
        <v>561</v>
      </c>
      <c r="BY87" s="114">
        <v>186</v>
      </c>
      <c r="BZ87" s="101" t="s">
        <v>547</v>
      </c>
      <c r="CA87" s="101" t="s">
        <v>94</v>
      </c>
      <c r="CB87" s="101" t="s">
        <v>374</v>
      </c>
      <c r="CC87" s="102">
        <v>7</v>
      </c>
      <c r="CE87" s="114">
        <v>17</v>
      </c>
      <c r="CF87" s="101" t="s">
        <v>96</v>
      </c>
      <c r="CG87" s="101" t="s">
        <v>97</v>
      </c>
      <c r="CH87" s="101" t="s">
        <v>98</v>
      </c>
      <c r="CI87" s="102">
        <v>6</v>
      </c>
      <c r="CK87" s="114">
        <v>59.166666666666664</v>
      </c>
      <c r="CL87" s="101" t="s">
        <v>360</v>
      </c>
      <c r="CM87" s="101" t="s">
        <v>97</v>
      </c>
      <c r="CN87" s="101" t="s">
        <v>146</v>
      </c>
      <c r="CO87" s="102">
        <v>6</v>
      </c>
      <c r="CV87" s="73"/>
      <c r="CW87" s="73"/>
      <c r="CX87" s="73"/>
      <c r="DB87" s="72"/>
    </row>
    <row r="88" spans="3:106" ht="15">
      <c r="C88" s="100">
        <v>82</v>
      </c>
      <c r="D88" s="101" t="s">
        <v>95</v>
      </c>
      <c r="E88" s="101" t="s">
        <v>105</v>
      </c>
      <c r="F88" s="101" t="s">
        <v>95</v>
      </c>
      <c r="G88" s="102">
        <v>7</v>
      </c>
      <c r="I88" s="103">
        <v>82</v>
      </c>
      <c r="J88" s="104" t="s">
        <v>461</v>
      </c>
      <c r="K88" s="104" t="s">
        <v>94</v>
      </c>
      <c r="L88" s="104" t="s">
        <v>610</v>
      </c>
      <c r="M88" s="105">
        <v>5</v>
      </c>
      <c r="N88" s="80"/>
      <c r="O88" s="138">
        <v>82</v>
      </c>
      <c r="P88" s="2" t="s">
        <v>717</v>
      </c>
      <c r="Q88" s="104" t="s">
        <v>285</v>
      </c>
      <c r="R88" s="105" t="s">
        <v>218</v>
      </c>
      <c r="T88" s="103">
        <v>82</v>
      </c>
      <c r="U88" s="109" t="s">
        <v>686</v>
      </c>
      <c r="V88" s="104" t="s">
        <v>90</v>
      </c>
      <c r="W88" s="105" t="s">
        <v>712</v>
      </c>
      <c r="Y88" s="103">
        <v>82</v>
      </c>
      <c r="Z88" s="104" t="s">
        <v>718</v>
      </c>
      <c r="AA88" s="104" t="s">
        <v>285</v>
      </c>
      <c r="AB88" s="104" t="s">
        <v>505</v>
      </c>
      <c r="AC88" s="105">
        <v>7</v>
      </c>
      <c r="AD88" s="33"/>
      <c r="AE88" s="103">
        <v>82</v>
      </c>
      <c r="AF88" s="2" t="s">
        <v>227</v>
      </c>
      <c r="AG88" s="104" t="s">
        <v>87</v>
      </c>
      <c r="AH88" s="104" t="s">
        <v>543</v>
      </c>
      <c r="AI88" s="105">
        <v>8</v>
      </c>
      <c r="AK88" s="111" t="s">
        <v>95</v>
      </c>
      <c r="AL88" s="100">
        <v>82</v>
      </c>
      <c r="AM88" s="104">
        <v>117</v>
      </c>
      <c r="AN88" s="107">
        <v>144</v>
      </c>
      <c r="AO88" s="107">
        <v>110</v>
      </c>
      <c r="AP88" s="107" t="s">
        <v>518</v>
      </c>
      <c r="AQ88" s="137">
        <v>103</v>
      </c>
      <c r="AR88" s="113">
        <f t="shared" si="1"/>
        <v>111.2</v>
      </c>
      <c r="AS88" s="91"/>
      <c r="AT88" s="104">
        <f>(MATCH("San Diego*",SI,0))</f>
        <v>103</v>
      </c>
      <c r="AU88" s="73" t="e">
        <v>#N/A</v>
      </c>
      <c r="AV88" s="73" t="e">
        <v>#N/A</v>
      </c>
      <c r="AW88" s="73" t="e">
        <v>#N/A</v>
      </c>
      <c r="AX88" s="73">
        <v>103</v>
      </c>
      <c r="AY88" s="114">
        <v>81.66666666666667</v>
      </c>
      <c r="AZ88" s="115" t="s">
        <v>644</v>
      </c>
      <c r="BA88" s="101" t="s">
        <v>94</v>
      </c>
      <c r="BB88" s="101" t="s">
        <v>204</v>
      </c>
      <c r="BC88" s="102">
        <v>6</v>
      </c>
      <c r="BD88" s="57"/>
      <c r="BE88" s="114">
        <v>167</v>
      </c>
      <c r="BF88" s="101" t="s">
        <v>302</v>
      </c>
      <c r="BG88" s="101" t="s">
        <v>196</v>
      </c>
      <c r="BH88" s="101" t="s">
        <v>171</v>
      </c>
      <c r="BI88" s="102">
        <v>4</v>
      </c>
      <c r="BJ88" s="91"/>
      <c r="BK88" s="100">
        <v>148</v>
      </c>
      <c r="BL88" s="101" t="s">
        <v>620</v>
      </c>
      <c r="BM88" s="91"/>
      <c r="BN88" s="119" t="s">
        <v>411</v>
      </c>
      <c r="BO88" s="121"/>
      <c r="BQ88" s="119" t="s">
        <v>411</v>
      </c>
      <c r="BR88" s="121"/>
      <c r="BT88" s="119" t="s">
        <v>581</v>
      </c>
      <c r="BU88" s="121"/>
      <c r="BY88" s="114">
        <v>39</v>
      </c>
      <c r="BZ88" s="101" t="s">
        <v>221</v>
      </c>
      <c r="CA88" s="101" t="s">
        <v>97</v>
      </c>
      <c r="CB88" s="101" t="s">
        <v>222</v>
      </c>
      <c r="CC88" s="102">
        <v>6</v>
      </c>
      <c r="CE88" s="114">
        <v>25</v>
      </c>
      <c r="CF88" s="101" t="s">
        <v>185</v>
      </c>
      <c r="CG88" s="101" t="s">
        <v>97</v>
      </c>
      <c r="CH88" s="101" t="s">
        <v>98</v>
      </c>
      <c r="CI88" s="102">
        <v>6</v>
      </c>
      <c r="CK88" s="114">
        <v>78.2</v>
      </c>
      <c r="CL88" s="101" t="s">
        <v>412</v>
      </c>
      <c r="CM88" s="101" t="s">
        <v>97</v>
      </c>
      <c r="CN88" s="101" t="s">
        <v>204</v>
      </c>
      <c r="CO88" s="102">
        <v>6</v>
      </c>
      <c r="CV88" s="73"/>
      <c r="CW88" s="73"/>
      <c r="CX88" s="73"/>
      <c r="DB88" s="72"/>
    </row>
    <row r="89" spans="3:106" ht="15">
      <c r="C89" s="100">
        <v>83</v>
      </c>
      <c r="D89" s="101" t="s">
        <v>193</v>
      </c>
      <c r="E89" s="101" t="s">
        <v>196</v>
      </c>
      <c r="F89" s="101" t="s">
        <v>197</v>
      </c>
      <c r="G89" s="102">
        <v>8</v>
      </c>
      <c r="I89" s="103">
        <v>83</v>
      </c>
      <c r="J89" s="104" t="s">
        <v>647</v>
      </c>
      <c r="K89" s="104" t="s">
        <v>94</v>
      </c>
      <c r="L89" s="104" t="s">
        <v>441</v>
      </c>
      <c r="M89" s="105">
        <v>6</v>
      </c>
      <c r="N89" s="80"/>
      <c r="O89" s="138">
        <v>83</v>
      </c>
      <c r="P89" s="2" t="s">
        <v>719</v>
      </c>
      <c r="Q89" s="104" t="s">
        <v>285</v>
      </c>
      <c r="R89" s="105" t="s">
        <v>109</v>
      </c>
      <c r="T89" s="103">
        <v>83</v>
      </c>
      <c r="U89" s="109" t="s">
        <v>648</v>
      </c>
      <c r="V89" s="104" t="s">
        <v>90</v>
      </c>
      <c r="W89" s="105" t="s">
        <v>720</v>
      </c>
      <c r="Y89" s="103">
        <v>83</v>
      </c>
      <c r="Z89" s="104" t="s">
        <v>721</v>
      </c>
      <c r="AA89" s="104" t="s">
        <v>391</v>
      </c>
      <c r="AB89" s="104" t="s">
        <v>218</v>
      </c>
      <c r="AC89" s="105">
        <v>10</v>
      </c>
      <c r="AD89" s="33"/>
      <c r="AE89" s="103">
        <v>83</v>
      </c>
      <c r="AF89" s="2" t="s">
        <v>239</v>
      </c>
      <c r="AG89" s="104" t="s">
        <v>87</v>
      </c>
      <c r="AH89" s="104" t="s">
        <v>319</v>
      </c>
      <c r="AI89" s="105">
        <v>4</v>
      </c>
      <c r="AK89" s="111" t="s">
        <v>193</v>
      </c>
      <c r="AL89" s="100">
        <v>83</v>
      </c>
      <c r="AM89" s="104">
        <v>63</v>
      </c>
      <c r="AN89" s="107">
        <v>64</v>
      </c>
      <c r="AO89" s="107">
        <v>91</v>
      </c>
      <c r="AP89" s="107">
        <v>74</v>
      </c>
      <c r="AQ89" s="137">
        <v>86</v>
      </c>
      <c r="AR89" s="113">
        <f t="shared" si="1"/>
        <v>76.83333333333333</v>
      </c>
      <c r="AS89" s="91"/>
      <c r="AT89" s="104">
        <f>(MATCH("Alge Crumpler*",SI,0))</f>
        <v>86</v>
      </c>
      <c r="AU89" s="73">
        <v>64</v>
      </c>
      <c r="AV89" s="73">
        <v>91</v>
      </c>
      <c r="AW89" s="73">
        <v>74</v>
      </c>
      <c r="AX89" s="73">
        <v>86</v>
      </c>
      <c r="AY89" s="114">
        <v>85.5</v>
      </c>
      <c r="AZ89" s="115" t="s">
        <v>250</v>
      </c>
      <c r="BA89" s="101" t="s">
        <v>94</v>
      </c>
      <c r="BB89" s="101" t="s">
        <v>211</v>
      </c>
      <c r="BC89" s="102">
        <v>4</v>
      </c>
      <c r="BD89" s="57"/>
      <c r="BE89" s="114">
        <v>1</v>
      </c>
      <c r="BF89" s="101" t="s">
        <v>81</v>
      </c>
      <c r="BG89" s="101" t="s">
        <v>94</v>
      </c>
      <c r="BH89" s="101" t="s">
        <v>95</v>
      </c>
      <c r="BI89" s="102">
        <v>7</v>
      </c>
      <c r="BJ89" s="91"/>
      <c r="BK89" s="100">
        <v>152</v>
      </c>
      <c r="BL89" s="101" t="s">
        <v>722</v>
      </c>
      <c r="BM89" s="91"/>
      <c r="BN89" s="100">
        <v>131</v>
      </c>
      <c r="BO89" s="101" t="s">
        <v>140</v>
      </c>
      <c r="BQ89" s="100">
        <v>66</v>
      </c>
      <c r="BR89" s="101" t="s">
        <v>723</v>
      </c>
      <c r="BT89" s="118">
        <v>95</v>
      </c>
      <c r="BU89" s="101" t="s">
        <v>724</v>
      </c>
      <c r="BY89" s="114">
        <v>95.66666666666667</v>
      </c>
      <c r="BZ89" s="101" t="s">
        <v>608</v>
      </c>
      <c r="CA89" s="101" t="s">
        <v>154</v>
      </c>
      <c r="CB89" s="101" t="s">
        <v>222</v>
      </c>
      <c r="CC89" s="102">
        <v>6</v>
      </c>
      <c r="CE89" s="114">
        <v>128.5</v>
      </c>
      <c r="CF89" s="101" t="s">
        <v>100</v>
      </c>
      <c r="CG89" s="101" t="s">
        <v>101</v>
      </c>
      <c r="CH89" s="101" t="s">
        <v>98</v>
      </c>
      <c r="CI89" s="102">
        <v>6</v>
      </c>
      <c r="CK89" s="114">
        <v>105</v>
      </c>
      <c r="CL89" s="101" t="s">
        <v>490</v>
      </c>
      <c r="CM89" s="101" t="s">
        <v>97</v>
      </c>
      <c r="CN89" s="101" t="s">
        <v>184</v>
      </c>
      <c r="CO89" s="102">
        <v>6</v>
      </c>
      <c r="CV89" s="73"/>
      <c r="CW89" s="73"/>
      <c r="CX89" s="73"/>
      <c r="DB89" s="72"/>
    </row>
    <row r="90" spans="3:106" ht="15">
      <c r="C90" s="100">
        <v>84</v>
      </c>
      <c r="D90" s="101" t="s">
        <v>510</v>
      </c>
      <c r="E90" s="101" t="s">
        <v>196</v>
      </c>
      <c r="F90" s="101" t="s">
        <v>173</v>
      </c>
      <c r="G90" s="102">
        <v>5</v>
      </c>
      <c r="I90" s="103">
        <v>84</v>
      </c>
      <c r="J90" s="104" t="s">
        <v>449</v>
      </c>
      <c r="K90" s="104" t="s">
        <v>97</v>
      </c>
      <c r="L90" s="104" t="s">
        <v>555</v>
      </c>
      <c r="M90" s="105">
        <v>7</v>
      </c>
      <c r="N90" s="80"/>
      <c r="O90" s="138">
        <v>84</v>
      </c>
      <c r="P90" s="2" t="s">
        <v>650</v>
      </c>
      <c r="Q90" s="104" t="s">
        <v>202</v>
      </c>
      <c r="R90" s="105" t="s">
        <v>425</v>
      </c>
      <c r="T90" s="103">
        <v>84</v>
      </c>
      <c r="U90" s="109" t="s">
        <v>330</v>
      </c>
      <c r="V90" s="104" t="s">
        <v>473</v>
      </c>
      <c r="W90" s="105" t="s">
        <v>359</v>
      </c>
      <c r="Y90" s="103">
        <v>84</v>
      </c>
      <c r="Z90" s="104" t="s">
        <v>650</v>
      </c>
      <c r="AA90" s="104" t="s">
        <v>202</v>
      </c>
      <c r="AB90" s="104" t="s">
        <v>380</v>
      </c>
      <c r="AC90" s="105">
        <v>8</v>
      </c>
      <c r="AD90" s="33"/>
      <c r="AE90" s="103">
        <v>84</v>
      </c>
      <c r="AF90" s="2" t="s">
        <v>445</v>
      </c>
      <c r="AG90" s="104" t="s">
        <v>285</v>
      </c>
      <c r="AH90" s="104" t="s">
        <v>366</v>
      </c>
      <c r="AI90" s="105">
        <v>10</v>
      </c>
      <c r="AK90" s="111" t="s">
        <v>510</v>
      </c>
      <c r="AL90" s="100">
        <v>84</v>
      </c>
      <c r="AM90" s="104">
        <v>98</v>
      </c>
      <c r="AN90" s="107">
        <v>89</v>
      </c>
      <c r="AO90" s="107">
        <v>115</v>
      </c>
      <c r="AP90" s="107">
        <v>88</v>
      </c>
      <c r="AQ90" s="137">
        <v>105</v>
      </c>
      <c r="AR90" s="113">
        <f t="shared" si="1"/>
        <v>96.5</v>
      </c>
      <c r="AS90" s="91"/>
      <c r="AT90" s="104">
        <f>(MATCH("L.J. Smith*",SI,0))</f>
        <v>105</v>
      </c>
      <c r="AU90" s="73">
        <v>89</v>
      </c>
      <c r="AV90" s="73">
        <v>115</v>
      </c>
      <c r="AW90" s="73">
        <v>88</v>
      </c>
      <c r="AX90" s="73">
        <v>105</v>
      </c>
      <c r="AY90" s="114">
        <v>86.66666666666667</v>
      </c>
      <c r="AZ90" s="115" t="s">
        <v>700</v>
      </c>
      <c r="BA90" s="101" t="s">
        <v>154</v>
      </c>
      <c r="BB90" s="101" t="s">
        <v>95</v>
      </c>
      <c r="BC90" s="102">
        <v>7</v>
      </c>
      <c r="BD90" s="57"/>
      <c r="BE90" s="114">
        <v>2</v>
      </c>
      <c r="BF90" s="101" t="s">
        <v>106</v>
      </c>
      <c r="BG90" s="101" t="s">
        <v>94</v>
      </c>
      <c r="BH90" s="101" t="s">
        <v>107</v>
      </c>
      <c r="BI90" s="102">
        <v>9</v>
      </c>
      <c r="BJ90" s="91"/>
      <c r="BK90" s="100">
        <v>107</v>
      </c>
      <c r="BL90" s="101" t="s">
        <v>624</v>
      </c>
      <c r="BM90" s="91"/>
      <c r="BN90" s="100">
        <v>79</v>
      </c>
      <c r="BO90" s="101" t="s">
        <v>239</v>
      </c>
      <c r="BQ90" s="100">
        <v>63</v>
      </c>
      <c r="BR90" s="101" t="s">
        <v>725</v>
      </c>
      <c r="BT90" s="118">
        <v>23</v>
      </c>
      <c r="BU90" s="101" t="s">
        <v>564</v>
      </c>
      <c r="BY90" s="114">
        <v>198</v>
      </c>
      <c r="BZ90" s="101" t="s">
        <v>588</v>
      </c>
      <c r="CA90" s="101" t="s">
        <v>101</v>
      </c>
      <c r="CB90" s="101" t="s">
        <v>184</v>
      </c>
      <c r="CC90" s="102">
        <v>6</v>
      </c>
      <c r="CE90" s="114">
        <v>137</v>
      </c>
      <c r="CF90" s="101" t="s">
        <v>541</v>
      </c>
      <c r="CG90" s="101" t="s">
        <v>196</v>
      </c>
      <c r="CH90" s="101" t="s">
        <v>98</v>
      </c>
      <c r="CI90" s="102">
        <v>6</v>
      </c>
      <c r="CK90" s="114">
        <v>121.6</v>
      </c>
      <c r="CL90" s="101" t="s">
        <v>557</v>
      </c>
      <c r="CM90" s="101" t="s">
        <v>97</v>
      </c>
      <c r="CN90" s="101" t="s">
        <v>204</v>
      </c>
      <c r="CO90" s="102">
        <v>6</v>
      </c>
      <c r="CV90" s="73"/>
      <c r="CW90" s="73"/>
      <c r="CX90" s="73"/>
      <c r="DB90" s="72"/>
    </row>
    <row r="91" spans="3:106" ht="15">
      <c r="C91" s="100">
        <v>85</v>
      </c>
      <c r="D91" s="101" t="s">
        <v>239</v>
      </c>
      <c r="E91" s="101" t="s">
        <v>94</v>
      </c>
      <c r="F91" s="101" t="s">
        <v>104</v>
      </c>
      <c r="G91" s="102">
        <v>4</v>
      </c>
      <c r="I91" s="103">
        <v>85</v>
      </c>
      <c r="J91" s="104" t="s">
        <v>332</v>
      </c>
      <c r="K91" s="104" t="s">
        <v>94</v>
      </c>
      <c r="L91" s="104" t="s">
        <v>405</v>
      </c>
      <c r="M91" s="105">
        <v>7</v>
      </c>
      <c r="N91" s="80"/>
      <c r="O91" s="138">
        <v>85</v>
      </c>
      <c r="P91" s="2" t="s">
        <v>726</v>
      </c>
      <c r="Q91" s="104" t="s">
        <v>471</v>
      </c>
      <c r="R91" s="105" t="s">
        <v>505</v>
      </c>
      <c r="T91" s="103">
        <v>85</v>
      </c>
      <c r="U91" s="109" t="s">
        <v>248</v>
      </c>
      <c r="V91" s="104" t="s">
        <v>90</v>
      </c>
      <c r="W91" s="105" t="s">
        <v>594</v>
      </c>
      <c r="Y91" s="103">
        <v>85</v>
      </c>
      <c r="Z91" s="104" t="s">
        <v>640</v>
      </c>
      <c r="AA91" s="104" t="s">
        <v>202</v>
      </c>
      <c r="AB91" s="104" t="s">
        <v>269</v>
      </c>
      <c r="AC91" s="105">
        <v>6</v>
      </c>
      <c r="AD91" s="33"/>
      <c r="AE91" s="103">
        <v>85</v>
      </c>
      <c r="AF91" s="2" t="s">
        <v>153</v>
      </c>
      <c r="AG91" s="104" t="s">
        <v>202</v>
      </c>
      <c r="AH91" s="104" t="s">
        <v>318</v>
      </c>
      <c r="AI91" s="105">
        <v>8</v>
      </c>
      <c r="AK91" s="111" t="s">
        <v>239</v>
      </c>
      <c r="AL91" s="100">
        <v>85</v>
      </c>
      <c r="AM91" s="104">
        <v>68</v>
      </c>
      <c r="AN91" s="107">
        <v>58</v>
      </c>
      <c r="AO91" s="107">
        <v>68</v>
      </c>
      <c r="AP91" s="107">
        <v>80</v>
      </c>
      <c r="AQ91" s="137">
        <v>83</v>
      </c>
      <c r="AR91" s="113">
        <f t="shared" si="1"/>
        <v>73.66666666666667</v>
      </c>
      <c r="AS91" s="91"/>
      <c r="AT91" s="104">
        <f>(MATCH("Fred Taylor*",SI,0))</f>
        <v>83</v>
      </c>
      <c r="AU91" s="73">
        <v>58</v>
      </c>
      <c r="AV91" s="73">
        <v>68</v>
      </c>
      <c r="AW91" s="73">
        <v>80</v>
      </c>
      <c r="AX91" s="73">
        <v>83</v>
      </c>
      <c r="AY91" s="114">
        <v>87.33333333333333</v>
      </c>
      <c r="AZ91" s="115" t="s">
        <v>647</v>
      </c>
      <c r="BA91" s="101" t="s">
        <v>94</v>
      </c>
      <c r="BB91" s="101" t="s">
        <v>204</v>
      </c>
      <c r="BC91" s="102">
        <v>6</v>
      </c>
      <c r="BD91" s="57"/>
      <c r="BE91" s="114">
        <v>3</v>
      </c>
      <c r="BF91" s="101" t="s">
        <v>123</v>
      </c>
      <c r="BG91" s="101" t="s">
        <v>94</v>
      </c>
      <c r="BH91" s="101" t="s">
        <v>124</v>
      </c>
      <c r="BI91" s="102">
        <v>8</v>
      </c>
      <c r="BJ91" s="91"/>
      <c r="BK91" s="100">
        <v>289</v>
      </c>
      <c r="BL91" s="101" t="s">
        <v>727</v>
      </c>
      <c r="BM91" s="91"/>
      <c r="BN91" s="119" t="s">
        <v>728</v>
      </c>
      <c r="BO91" s="121"/>
      <c r="BQ91" s="119" t="s">
        <v>728</v>
      </c>
      <c r="BR91" s="121"/>
      <c r="BT91" s="118">
        <v>32</v>
      </c>
      <c r="BU91" s="101" t="s">
        <v>231</v>
      </c>
      <c r="BY91" s="114">
        <v>137.75</v>
      </c>
      <c r="BZ91" s="101" t="s">
        <v>729</v>
      </c>
      <c r="CA91" s="101" t="s">
        <v>101</v>
      </c>
      <c r="CB91" s="101" t="s">
        <v>107</v>
      </c>
      <c r="CC91" s="102">
        <v>9</v>
      </c>
      <c r="CE91" s="114">
        <v>149</v>
      </c>
      <c r="CF91" s="101" t="s">
        <v>249</v>
      </c>
      <c r="CG91" s="101" t="s">
        <v>97</v>
      </c>
      <c r="CH91" s="101" t="s">
        <v>98</v>
      </c>
      <c r="CI91" s="102">
        <v>6</v>
      </c>
      <c r="CK91" s="114">
        <v>128.5</v>
      </c>
      <c r="CL91" s="101" t="s">
        <v>364</v>
      </c>
      <c r="CM91" s="101" t="s">
        <v>97</v>
      </c>
      <c r="CN91" s="101" t="s">
        <v>222</v>
      </c>
      <c r="CO91" s="102">
        <v>6</v>
      </c>
      <c r="CV91" s="73"/>
      <c r="CW91" s="73"/>
      <c r="CX91" s="73"/>
      <c r="DB91" s="72"/>
    </row>
    <row r="92" spans="3:106" ht="15">
      <c r="C92" s="100">
        <v>86</v>
      </c>
      <c r="D92" s="101" t="s">
        <v>478</v>
      </c>
      <c r="E92" s="101" t="s">
        <v>94</v>
      </c>
      <c r="F92" s="101" t="s">
        <v>415</v>
      </c>
      <c r="G92" s="102">
        <v>5</v>
      </c>
      <c r="I92" s="103">
        <v>86</v>
      </c>
      <c r="J92" s="104" t="s">
        <v>600</v>
      </c>
      <c r="K92" s="104" t="s">
        <v>154</v>
      </c>
      <c r="L92" s="104" t="s">
        <v>441</v>
      </c>
      <c r="M92" s="105">
        <v>6</v>
      </c>
      <c r="N92" s="80"/>
      <c r="O92" s="138">
        <v>86</v>
      </c>
      <c r="P92" s="2" t="s">
        <v>630</v>
      </c>
      <c r="Q92" s="104" t="s">
        <v>391</v>
      </c>
      <c r="R92" s="105" t="s">
        <v>142</v>
      </c>
      <c r="T92" s="103">
        <v>86</v>
      </c>
      <c r="U92" s="109" t="s">
        <v>630</v>
      </c>
      <c r="V92" s="104" t="s">
        <v>473</v>
      </c>
      <c r="W92" s="105" t="s">
        <v>158</v>
      </c>
      <c r="Y92" s="103">
        <v>86</v>
      </c>
      <c r="Z92" s="104" t="s">
        <v>701</v>
      </c>
      <c r="AA92" s="104" t="s">
        <v>202</v>
      </c>
      <c r="AB92" s="104" t="s">
        <v>318</v>
      </c>
      <c r="AC92" s="105">
        <v>8</v>
      </c>
      <c r="AD92" s="33"/>
      <c r="AE92" s="103">
        <v>86</v>
      </c>
      <c r="AF92" s="2" t="s">
        <v>193</v>
      </c>
      <c r="AG92" s="104" t="s">
        <v>391</v>
      </c>
      <c r="AH92" s="104" t="s">
        <v>543</v>
      </c>
      <c r="AI92" s="105">
        <v>8</v>
      </c>
      <c r="AK92" s="111" t="s">
        <v>478</v>
      </c>
      <c r="AL92" s="100">
        <v>86</v>
      </c>
      <c r="AM92" s="104">
        <v>81</v>
      </c>
      <c r="AN92" s="107">
        <v>65</v>
      </c>
      <c r="AO92" s="107">
        <v>83</v>
      </c>
      <c r="AP92" s="107">
        <v>81</v>
      </c>
      <c r="AQ92" s="137">
        <v>92</v>
      </c>
      <c r="AR92" s="113">
        <f t="shared" si="1"/>
        <v>81.33333333333333</v>
      </c>
      <c r="AS92" s="91"/>
      <c r="AT92" s="104">
        <f>(MATCH("Lamont Jordan*",SI,0))</f>
        <v>92</v>
      </c>
      <c r="AU92" s="73">
        <v>65</v>
      </c>
      <c r="AV92" s="73">
        <v>83</v>
      </c>
      <c r="AW92" s="73">
        <v>81</v>
      </c>
      <c r="AX92" s="73">
        <v>92</v>
      </c>
      <c r="AY92" s="114">
        <v>87.5</v>
      </c>
      <c r="AZ92" s="115" t="s">
        <v>294</v>
      </c>
      <c r="BA92" s="101" t="s">
        <v>196</v>
      </c>
      <c r="BB92" s="101" t="s">
        <v>211</v>
      </c>
      <c r="BC92" s="102">
        <v>4</v>
      </c>
      <c r="BD92" s="57"/>
      <c r="BE92" s="114">
        <v>4.333333333333333</v>
      </c>
      <c r="BF92" s="101" t="s">
        <v>140</v>
      </c>
      <c r="BG92" s="101" t="s">
        <v>94</v>
      </c>
      <c r="BH92" s="101" t="s">
        <v>146</v>
      </c>
      <c r="BI92" s="102">
        <v>6</v>
      </c>
      <c r="BJ92" s="91"/>
      <c r="BK92" s="100">
        <v>83</v>
      </c>
      <c r="BL92" s="101" t="s">
        <v>386</v>
      </c>
      <c r="BM92" s="91"/>
      <c r="BN92" s="100">
        <v>168</v>
      </c>
      <c r="BO92" s="101" t="s">
        <v>730</v>
      </c>
      <c r="BQ92" s="100">
        <v>185</v>
      </c>
      <c r="BR92" s="101" t="s">
        <v>731</v>
      </c>
      <c r="BT92" s="118">
        <v>39</v>
      </c>
      <c r="BU92" s="101" t="s">
        <v>418</v>
      </c>
      <c r="BY92" s="114">
        <v>61</v>
      </c>
      <c r="BZ92" s="101" t="s">
        <v>609</v>
      </c>
      <c r="CA92" s="101" t="s">
        <v>196</v>
      </c>
      <c r="CB92" s="101" t="s">
        <v>152</v>
      </c>
      <c r="CC92" s="102">
        <v>9</v>
      </c>
      <c r="CE92" s="114">
        <v>149</v>
      </c>
      <c r="CF92" s="101" t="s">
        <v>563</v>
      </c>
      <c r="CG92" s="101" t="s">
        <v>94</v>
      </c>
      <c r="CH92" s="101" t="s">
        <v>98</v>
      </c>
      <c r="CI92" s="102">
        <v>6</v>
      </c>
      <c r="CK92" s="114">
        <v>137</v>
      </c>
      <c r="CL92" s="101" t="s">
        <v>578</v>
      </c>
      <c r="CM92" s="101" t="s">
        <v>97</v>
      </c>
      <c r="CN92" s="101" t="s">
        <v>222</v>
      </c>
      <c r="CO92" s="102">
        <v>6</v>
      </c>
      <c r="CV92" s="73"/>
      <c r="CW92" s="73"/>
      <c r="CX92" s="73"/>
      <c r="DB92" s="72"/>
    </row>
    <row r="93" spans="3:106" ht="15.75" thickBot="1">
      <c r="C93" s="100">
        <v>87</v>
      </c>
      <c r="D93" s="101" t="s">
        <v>647</v>
      </c>
      <c r="E93" s="101" t="s">
        <v>94</v>
      </c>
      <c r="F93" s="101" t="s">
        <v>204</v>
      </c>
      <c r="G93" s="102">
        <v>6</v>
      </c>
      <c r="I93" s="103">
        <v>87</v>
      </c>
      <c r="J93" s="104" t="s">
        <v>608</v>
      </c>
      <c r="K93" s="104" t="s">
        <v>154</v>
      </c>
      <c r="L93" s="104" t="s">
        <v>243</v>
      </c>
      <c r="M93" s="105">
        <v>6</v>
      </c>
      <c r="N93" s="80"/>
      <c r="O93" s="138">
        <v>87</v>
      </c>
      <c r="P93" s="2" t="s">
        <v>732</v>
      </c>
      <c r="Q93" s="104" t="s">
        <v>87</v>
      </c>
      <c r="R93" s="105" t="s">
        <v>306</v>
      </c>
      <c r="T93" s="103">
        <v>87</v>
      </c>
      <c r="U93" s="109" t="s">
        <v>733</v>
      </c>
      <c r="V93" s="104" t="s">
        <v>90</v>
      </c>
      <c r="W93" s="105" t="s">
        <v>532</v>
      </c>
      <c r="Y93" s="103">
        <v>87</v>
      </c>
      <c r="Z93" s="104" t="s">
        <v>626</v>
      </c>
      <c r="AA93" s="104" t="s">
        <v>285</v>
      </c>
      <c r="AB93" s="104" t="s">
        <v>278</v>
      </c>
      <c r="AC93" s="105">
        <v>8</v>
      </c>
      <c r="AD93" s="33"/>
      <c r="AE93" s="103">
        <v>87</v>
      </c>
      <c r="AF93" s="2" t="s">
        <v>294</v>
      </c>
      <c r="AG93" s="104" t="s">
        <v>391</v>
      </c>
      <c r="AH93" s="104" t="s">
        <v>256</v>
      </c>
      <c r="AI93" s="105">
        <v>4</v>
      </c>
      <c r="AK93" s="111" t="s">
        <v>647</v>
      </c>
      <c r="AL93" s="100">
        <v>87</v>
      </c>
      <c r="AM93" s="104">
        <v>83</v>
      </c>
      <c r="AN93" s="107">
        <v>126</v>
      </c>
      <c r="AO93" s="107">
        <v>60</v>
      </c>
      <c r="AP93" s="107">
        <v>78</v>
      </c>
      <c r="AQ93" s="137">
        <v>90</v>
      </c>
      <c r="AR93" s="113">
        <f t="shared" si="1"/>
        <v>87.33333333333333</v>
      </c>
      <c r="AS93" s="91"/>
      <c r="AT93" s="104">
        <f>(MATCH("Tatum Bell*",SI,0))</f>
        <v>90</v>
      </c>
      <c r="AU93" s="73">
        <v>126</v>
      </c>
      <c r="AV93" s="73">
        <v>60</v>
      </c>
      <c r="AW93" s="73">
        <v>78</v>
      </c>
      <c r="AX93" s="73">
        <v>90</v>
      </c>
      <c r="AY93" s="114">
        <v>87.5</v>
      </c>
      <c r="AZ93" s="115" t="s">
        <v>672</v>
      </c>
      <c r="BA93" s="101" t="s">
        <v>196</v>
      </c>
      <c r="BB93" s="101" t="s">
        <v>146</v>
      </c>
      <c r="BC93" s="102">
        <v>6</v>
      </c>
      <c r="BD93" s="57"/>
      <c r="BE93" s="114">
        <v>5.333333333333333</v>
      </c>
      <c r="BF93" s="101" t="s">
        <v>138</v>
      </c>
      <c r="BG93" s="101" t="s">
        <v>94</v>
      </c>
      <c r="BH93" s="101" t="s">
        <v>139</v>
      </c>
      <c r="BI93" s="102">
        <v>8</v>
      </c>
      <c r="BJ93" s="91"/>
      <c r="BK93" s="100">
        <v>249</v>
      </c>
      <c r="BL93" s="101" t="s">
        <v>734</v>
      </c>
      <c r="BM93" s="91"/>
      <c r="BN93" s="119" t="s">
        <v>433</v>
      </c>
      <c r="BO93" s="121"/>
      <c r="BQ93" s="119" t="s">
        <v>433</v>
      </c>
      <c r="BR93" s="121"/>
      <c r="BT93" s="118">
        <v>37</v>
      </c>
      <c r="BU93" s="101" t="s">
        <v>607</v>
      </c>
      <c r="BY93" s="114">
        <v>58.5</v>
      </c>
      <c r="BZ93" s="101" t="s">
        <v>198</v>
      </c>
      <c r="CA93" s="101" t="s">
        <v>94</v>
      </c>
      <c r="CB93" s="101" t="s">
        <v>197</v>
      </c>
      <c r="CC93" s="102">
        <v>8</v>
      </c>
      <c r="CE93" s="114">
        <v>19.666666666666668</v>
      </c>
      <c r="CF93" s="101" t="s">
        <v>199</v>
      </c>
      <c r="CG93" s="101" t="s">
        <v>94</v>
      </c>
      <c r="CH93" s="101" t="s">
        <v>104</v>
      </c>
      <c r="CI93" s="102">
        <v>4</v>
      </c>
      <c r="CK93" s="124">
        <v>149</v>
      </c>
      <c r="CL93" s="125" t="s">
        <v>249</v>
      </c>
      <c r="CM93" s="125" t="s">
        <v>97</v>
      </c>
      <c r="CN93" s="125" t="s">
        <v>98</v>
      </c>
      <c r="CO93" s="126">
        <v>6</v>
      </c>
      <c r="CV93" s="73"/>
      <c r="CW93" s="73"/>
      <c r="CX93" s="73"/>
      <c r="DB93" s="72"/>
    </row>
    <row r="94" spans="3:106" ht="15">
      <c r="C94" s="100">
        <v>88</v>
      </c>
      <c r="D94" s="101" t="s">
        <v>250</v>
      </c>
      <c r="E94" s="101" t="s">
        <v>94</v>
      </c>
      <c r="F94" s="101" t="s">
        <v>211</v>
      </c>
      <c r="G94" s="102">
        <v>4</v>
      </c>
      <c r="I94" s="103">
        <v>88</v>
      </c>
      <c r="J94" s="104" t="s">
        <v>238</v>
      </c>
      <c r="K94" s="104" t="s">
        <v>97</v>
      </c>
      <c r="L94" s="104" t="s">
        <v>617</v>
      </c>
      <c r="M94" s="105">
        <v>8</v>
      </c>
      <c r="N94" s="80"/>
      <c r="O94" s="138">
        <v>88</v>
      </c>
      <c r="P94" s="2" t="s">
        <v>686</v>
      </c>
      <c r="Q94" s="104" t="s">
        <v>471</v>
      </c>
      <c r="R94" s="105" t="s">
        <v>457</v>
      </c>
      <c r="T94" s="103">
        <v>88</v>
      </c>
      <c r="U94" s="109" t="s">
        <v>726</v>
      </c>
      <c r="V94" s="104" t="s">
        <v>90</v>
      </c>
      <c r="W94" s="105" t="s">
        <v>532</v>
      </c>
      <c r="Y94" s="103">
        <v>88</v>
      </c>
      <c r="Z94" s="104" t="s">
        <v>735</v>
      </c>
      <c r="AA94" s="104" t="s">
        <v>391</v>
      </c>
      <c r="AB94" s="104" t="s">
        <v>182</v>
      </c>
      <c r="AC94" s="105">
        <v>5</v>
      </c>
      <c r="AD94" s="33"/>
      <c r="AE94" s="103">
        <v>88</v>
      </c>
      <c r="AF94" s="2" t="s">
        <v>736</v>
      </c>
      <c r="AG94" s="104" t="s">
        <v>495</v>
      </c>
      <c r="AH94" s="104" t="s">
        <v>232</v>
      </c>
      <c r="AI94" s="105">
        <v>4</v>
      </c>
      <c r="AK94" s="111" t="s">
        <v>250</v>
      </c>
      <c r="AL94" s="100">
        <v>88</v>
      </c>
      <c r="AM94" s="104">
        <v>100</v>
      </c>
      <c r="AN94" s="104">
        <v>57</v>
      </c>
      <c r="AO94" s="104">
        <v>80</v>
      </c>
      <c r="AP94" s="104">
        <v>99</v>
      </c>
      <c r="AQ94" s="112">
        <v>89</v>
      </c>
      <c r="AR94" s="113">
        <f t="shared" si="1"/>
        <v>85.5</v>
      </c>
      <c r="AS94" s="91"/>
      <c r="AT94" s="104">
        <f>(MATCH("Ladell Betts*",SI,0))</f>
        <v>89</v>
      </c>
      <c r="AU94" s="73">
        <v>57</v>
      </c>
      <c r="AV94" s="73">
        <v>80</v>
      </c>
      <c r="AW94" s="73">
        <v>99</v>
      </c>
      <c r="AX94" s="73">
        <v>89</v>
      </c>
      <c r="AY94" s="114">
        <v>87.66666666666667</v>
      </c>
      <c r="AZ94" s="115" t="s">
        <v>134</v>
      </c>
      <c r="BA94" s="101" t="s">
        <v>105</v>
      </c>
      <c r="BB94" s="101" t="s">
        <v>134</v>
      </c>
      <c r="BC94" s="102">
        <v>9</v>
      </c>
      <c r="BD94" s="57"/>
      <c r="BE94" s="114">
        <v>7</v>
      </c>
      <c r="BF94" s="101" t="s">
        <v>174</v>
      </c>
      <c r="BG94" s="101" t="s">
        <v>94</v>
      </c>
      <c r="BH94" s="101" t="s">
        <v>184</v>
      </c>
      <c r="BI94" s="102">
        <v>6</v>
      </c>
      <c r="BJ94" s="91"/>
      <c r="BK94" s="100">
        <v>40</v>
      </c>
      <c r="BL94" s="101" t="s">
        <v>381</v>
      </c>
      <c r="BM94" s="91"/>
      <c r="BN94" s="100">
        <v>102</v>
      </c>
      <c r="BO94" s="101" t="s">
        <v>682</v>
      </c>
      <c r="BQ94" s="100">
        <v>105</v>
      </c>
      <c r="BR94" s="101" t="s">
        <v>737</v>
      </c>
      <c r="BT94" s="118">
        <v>72</v>
      </c>
      <c r="BU94" s="101" t="s">
        <v>738</v>
      </c>
      <c r="BY94" s="114">
        <v>79.83333333333333</v>
      </c>
      <c r="BZ94" s="101" t="s">
        <v>445</v>
      </c>
      <c r="CA94" s="101" t="s">
        <v>97</v>
      </c>
      <c r="CB94" s="101" t="s">
        <v>340</v>
      </c>
      <c r="CC94" s="102">
        <v>10</v>
      </c>
      <c r="CE94" s="114">
        <v>73.66666666666667</v>
      </c>
      <c r="CF94" s="101" t="s">
        <v>239</v>
      </c>
      <c r="CG94" s="101" t="s">
        <v>94</v>
      </c>
      <c r="CH94" s="101" t="s">
        <v>104</v>
      </c>
      <c r="CI94" s="102">
        <v>4</v>
      </c>
      <c r="CK94" s="127">
        <v>111.2</v>
      </c>
      <c r="CL94" s="75" t="s">
        <v>95</v>
      </c>
      <c r="CM94" s="75" t="s">
        <v>105</v>
      </c>
      <c r="CN94" s="75" t="s">
        <v>95</v>
      </c>
      <c r="CO94" s="76">
        <v>7</v>
      </c>
      <c r="CV94" s="73"/>
      <c r="CW94" s="73"/>
      <c r="CX94" s="73"/>
      <c r="DB94" s="72"/>
    </row>
    <row r="95" spans="3:106" ht="15">
      <c r="C95" s="100">
        <v>89</v>
      </c>
      <c r="D95" s="101" t="s">
        <v>396</v>
      </c>
      <c r="E95" s="101" t="s">
        <v>94</v>
      </c>
      <c r="F95" s="101" t="s">
        <v>114</v>
      </c>
      <c r="G95" s="102">
        <v>7</v>
      </c>
      <c r="I95" s="103">
        <v>89</v>
      </c>
      <c r="J95" s="104" t="s">
        <v>475</v>
      </c>
      <c r="K95" s="104" t="s">
        <v>97</v>
      </c>
      <c r="L95" s="104" t="s">
        <v>711</v>
      </c>
      <c r="M95" s="105">
        <v>5</v>
      </c>
      <c r="N95" s="80"/>
      <c r="O95" s="138">
        <v>89</v>
      </c>
      <c r="P95" s="2" t="s">
        <v>735</v>
      </c>
      <c r="Q95" s="104" t="s">
        <v>584</v>
      </c>
      <c r="R95" s="105" t="s">
        <v>215</v>
      </c>
      <c r="T95" s="103">
        <v>89</v>
      </c>
      <c r="U95" s="109" t="s">
        <v>739</v>
      </c>
      <c r="V95" s="104" t="s">
        <v>296</v>
      </c>
      <c r="W95" s="105" t="s">
        <v>367</v>
      </c>
      <c r="Y95" s="103">
        <v>89</v>
      </c>
      <c r="Z95" s="104" t="s">
        <v>664</v>
      </c>
      <c r="AA95" s="104" t="s">
        <v>285</v>
      </c>
      <c r="AB95" s="104" t="s">
        <v>88</v>
      </c>
      <c r="AC95" s="105">
        <v>7</v>
      </c>
      <c r="AD95" s="33"/>
      <c r="AE95" s="103">
        <v>89</v>
      </c>
      <c r="AF95" s="2" t="s">
        <v>250</v>
      </c>
      <c r="AG95" s="104" t="s">
        <v>87</v>
      </c>
      <c r="AH95" s="104" t="s">
        <v>256</v>
      </c>
      <c r="AI95" s="105">
        <v>4</v>
      </c>
      <c r="AK95" s="111" t="s">
        <v>396</v>
      </c>
      <c r="AL95" s="100">
        <v>89</v>
      </c>
      <c r="AM95" s="104">
        <v>102</v>
      </c>
      <c r="AN95" s="104">
        <v>73</v>
      </c>
      <c r="AO95" s="104">
        <v>95</v>
      </c>
      <c r="AP95" s="104" t="s">
        <v>518</v>
      </c>
      <c r="AQ95" s="112">
        <v>114</v>
      </c>
      <c r="AR95" s="113">
        <f t="shared" si="1"/>
        <v>94.6</v>
      </c>
      <c r="AS95" s="91"/>
      <c r="AT95" s="104">
        <f>(MATCH("Deshaun Foster*",SI,0))</f>
        <v>114</v>
      </c>
      <c r="AU95" s="73">
        <v>73</v>
      </c>
      <c r="AV95" s="73">
        <v>95</v>
      </c>
      <c r="AW95" s="73" t="e">
        <v>#N/A</v>
      </c>
      <c r="AX95" s="73">
        <v>114</v>
      </c>
      <c r="AY95" s="114">
        <v>88.33333333333333</v>
      </c>
      <c r="AZ95" s="115" t="s">
        <v>459</v>
      </c>
      <c r="BA95" s="101" t="s">
        <v>97</v>
      </c>
      <c r="BB95" s="101" t="s">
        <v>213</v>
      </c>
      <c r="BC95" s="102">
        <v>10</v>
      </c>
      <c r="BD95" s="57"/>
      <c r="BE95" s="114">
        <v>7.166666666666667</v>
      </c>
      <c r="BF95" s="101" t="s">
        <v>172</v>
      </c>
      <c r="BG95" s="101" t="s">
        <v>94</v>
      </c>
      <c r="BH95" s="101" t="s">
        <v>173</v>
      </c>
      <c r="BI95" s="102">
        <v>5</v>
      </c>
      <c r="BJ95" s="91"/>
      <c r="BK95" s="100">
        <v>215</v>
      </c>
      <c r="BL95" s="101" t="s">
        <v>740</v>
      </c>
      <c r="BM95" s="91"/>
      <c r="BN95" s="100">
        <v>25</v>
      </c>
      <c r="BO95" s="101" t="s">
        <v>328</v>
      </c>
      <c r="BQ95" s="100">
        <v>34</v>
      </c>
      <c r="BR95" s="101" t="s">
        <v>741</v>
      </c>
      <c r="BT95" s="118">
        <v>98</v>
      </c>
      <c r="BU95" s="101" t="s">
        <v>742</v>
      </c>
      <c r="BY95" s="114">
        <v>103.2</v>
      </c>
      <c r="BZ95" s="101" t="s">
        <v>475</v>
      </c>
      <c r="CA95" s="101" t="s">
        <v>97</v>
      </c>
      <c r="CB95" s="101" t="s">
        <v>415</v>
      </c>
      <c r="CC95" s="102">
        <v>5</v>
      </c>
      <c r="CE95" s="114">
        <v>119.8</v>
      </c>
      <c r="CF95" s="101" t="s">
        <v>357</v>
      </c>
      <c r="CG95" s="101" t="s">
        <v>97</v>
      </c>
      <c r="CH95" s="101" t="s">
        <v>104</v>
      </c>
      <c r="CI95" s="102">
        <v>4</v>
      </c>
      <c r="CK95" s="114">
        <v>152</v>
      </c>
      <c r="CL95" s="101" t="s">
        <v>234</v>
      </c>
      <c r="CM95" s="101" t="s">
        <v>105</v>
      </c>
      <c r="CN95" s="101" t="s">
        <v>234</v>
      </c>
      <c r="CO95" s="102">
        <v>7</v>
      </c>
      <c r="CV95" s="73"/>
      <c r="CW95" s="73"/>
      <c r="CX95" s="73"/>
      <c r="DB95" s="72"/>
    </row>
    <row r="96" spans="3:106" ht="15">
      <c r="C96" s="100">
        <v>90</v>
      </c>
      <c r="D96" s="101" t="s">
        <v>743</v>
      </c>
      <c r="E96" s="101" t="s">
        <v>94</v>
      </c>
      <c r="F96" s="101" t="s">
        <v>152</v>
      </c>
      <c r="G96" s="102">
        <v>9</v>
      </c>
      <c r="I96" s="103">
        <v>90</v>
      </c>
      <c r="J96" s="104" t="s">
        <v>672</v>
      </c>
      <c r="K96" s="104" t="s">
        <v>196</v>
      </c>
      <c r="L96" s="104" t="s">
        <v>141</v>
      </c>
      <c r="M96" s="105">
        <v>6</v>
      </c>
      <c r="N96" s="80"/>
      <c r="O96" s="138">
        <v>90</v>
      </c>
      <c r="P96" s="2" t="s">
        <v>744</v>
      </c>
      <c r="Q96" s="104" t="s">
        <v>391</v>
      </c>
      <c r="R96" s="105" t="s">
        <v>218</v>
      </c>
      <c r="T96" s="103">
        <v>90</v>
      </c>
      <c r="U96" s="109" t="s">
        <v>494</v>
      </c>
      <c r="V96" s="104" t="s">
        <v>296</v>
      </c>
      <c r="W96" s="105" t="s">
        <v>277</v>
      </c>
      <c r="Y96" s="103">
        <v>90</v>
      </c>
      <c r="Z96" s="104" t="s">
        <v>745</v>
      </c>
      <c r="AA96" s="104" t="s">
        <v>391</v>
      </c>
      <c r="AB96" s="104" t="s">
        <v>380</v>
      </c>
      <c r="AC96" s="105">
        <v>8</v>
      </c>
      <c r="AD96" s="33"/>
      <c r="AE96" s="103">
        <v>90</v>
      </c>
      <c r="AF96" s="2" t="s">
        <v>647</v>
      </c>
      <c r="AG96" s="104" t="s">
        <v>87</v>
      </c>
      <c r="AH96" s="104" t="s">
        <v>428</v>
      </c>
      <c r="AI96" s="105">
        <v>6</v>
      </c>
      <c r="AK96" s="111" t="s">
        <v>743</v>
      </c>
      <c r="AL96" s="100">
        <v>90</v>
      </c>
      <c r="AM96" s="104">
        <v>127</v>
      </c>
      <c r="AN96" s="104">
        <v>105</v>
      </c>
      <c r="AO96" s="104">
        <v>105</v>
      </c>
      <c r="AP96" s="104" t="s">
        <v>518</v>
      </c>
      <c r="AQ96" s="112">
        <v>131</v>
      </c>
      <c r="AR96" s="113">
        <f t="shared" si="1"/>
        <v>111.6</v>
      </c>
      <c r="AS96" s="91"/>
      <c r="AT96" s="104">
        <f>(MATCH("Reuben Droughns*",SI,0))</f>
        <v>131</v>
      </c>
      <c r="AU96" s="73">
        <v>105</v>
      </c>
      <c r="AV96" s="73">
        <v>105</v>
      </c>
      <c r="AW96" s="73" t="e">
        <v>#N/A</v>
      </c>
      <c r="AX96" s="73">
        <v>131</v>
      </c>
      <c r="AY96" s="114">
        <v>89.16666666666667</v>
      </c>
      <c r="AZ96" s="115" t="s">
        <v>227</v>
      </c>
      <c r="BA96" s="101" t="s">
        <v>94</v>
      </c>
      <c r="BB96" s="101" t="s">
        <v>197</v>
      </c>
      <c r="BC96" s="102">
        <v>8</v>
      </c>
      <c r="BD96" s="57"/>
      <c r="BE96" s="114">
        <v>7.333333333333333</v>
      </c>
      <c r="BF96" s="101" t="s">
        <v>176</v>
      </c>
      <c r="BG96" s="101" t="s">
        <v>94</v>
      </c>
      <c r="BH96" s="101" t="s">
        <v>98</v>
      </c>
      <c r="BI96" s="102">
        <v>6</v>
      </c>
      <c r="BJ96" s="91"/>
      <c r="BK96" s="100">
        <v>185</v>
      </c>
      <c r="BL96" s="101" t="s">
        <v>746</v>
      </c>
      <c r="BM96" s="91"/>
      <c r="BN96" s="119" t="s">
        <v>747</v>
      </c>
      <c r="BO96" s="121"/>
      <c r="BQ96" s="119" t="s">
        <v>747</v>
      </c>
      <c r="BR96" s="121"/>
      <c r="BT96" s="118">
        <v>87</v>
      </c>
      <c r="BU96" s="101" t="s">
        <v>615</v>
      </c>
      <c r="BY96" s="114">
        <v>112.4</v>
      </c>
      <c r="BZ96" s="101" t="s">
        <v>238</v>
      </c>
      <c r="CA96" s="101" t="s">
        <v>97</v>
      </c>
      <c r="CB96" s="101" t="s">
        <v>197</v>
      </c>
      <c r="CC96" s="102">
        <v>8</v>
      </c>
      <c r="CE96" s="114">
        <v>150.4</v>
      </c>
      <c r="CF96" s="101" t="s">
        <v>375</v>
      </c>
      <c r="CG96" s="101" t="s">
        <v>97</v>
      </c>
      <c r="CH96" s="101" t="s">
        <v>104</v>
      </c>
      <c r="CI96" s="102">
        <v>4</v>
      </c>
      <c r="CK96" s="114">
        <v>132.5</v>
      </c>
      <c r="CL96" s="101" t="s">
        <v>748</v>
      </c>
      <c r="CM96" s="101" t="s">
        <v>101</v>
      </c>
      <c r="CN96" s="101" t="s">
        <v>95</v>
      </c>
      <c r="CO96" s="102">
        <v>7</v>
      </c>
      <c r="CV96" s="73"/>
      <c r="CW96" s="73"/>
      <c r="CX96" s="73"/>
      <c r="DB96" s="72"/>
    </row>
    <row r="97" spans="3:106" ht="15">
      <c r="C97" s="100">
        <v>91</v>
      </c>
      <c r="D97" s="101" t="s">
        <v>332</v>
      </c>
      <c r="E97" s="101" t="s">
        <v>94</v>
      </c>
      <c r="F97" s="101" t="s">
        <v>234</v>
      </c>
      <c r="G97" s="102">
        <v>7</v>
      </c>
      <c r="I97" s="103">
        <v>91</v>
      </c>
      <c r="J97" s="104" t="s">
        <v>294</v>
      </c>
      <c r="K97" s="104" t="s">
        <v>196</v>
      </c>
      <c r="L97" s="104" t="s">
        <v>416</v>
      </c>
      <c r="M97" s="105">
        <v>4</v>
      </c>
      <c r="N97" s="80"/>
      <c r="O97" s="133">
        <v>91</v>
      </c>
      <c r="P97" s="129" t="s">
        <v>664</v>
      </c>
      <c r="Q97" s="135" t="s">
        <v>504</v>
      </c>
      <c r="R97" s="136" t="s">
        <v>88</v>
      </c>
      <c r="T97" s="103">
        <v>91</v>
      </c>
      <c r="U97" s="109" t="s">
        <v>132</v>
      </c>
      <c r="V97" s="104" t="s">
        <v>473</v>
      </c>
      <c r="W97" s="105" t="s">
        <v>712</v>
      </c>
      <c r="Y97" s="103">
        <v>91</v>
      </c>
      <c r="Z97" s="104" t="s">
        <v>733</v>
      </c>
      <c r="AA97" s="104" t="s">
        <v>87</v>
      </c>
      <c r="AB97" s="104" t="s">
        <v>505</v>
      </c>
      <c r="AC97" s="105">
        <v>7</v>
      </c>
      <c r="AD97" s="33"/>
      <c r="AE97" s="103">
        <v>91</v>
      </c>
      <c r="AF97" s="2" t="s">
        <v>449</v>
      </c>
      <c r="AG97" s="104" t="s">
        <v>285</v>
      </c>
      <c r="AH97" s="104" t="s">
        <v>88</v>
      </c>
      <c r="AI97" s="105">
        <v>7</v>
      </c>
      <c r="AK97" s="111" t="s">
        <v>332</v>
      </c>
      <c r="AL97" s="100">
        <v>91</v>
      </c>
      <c r="AM97" s="104">
        <v>85</v>
      </c>
      <c r="AN97" s="104">
        <v>104</v>
      </c>
      <c r="AO97" s="104">
        <v>87</v>
      </c>
      <c r="AP97" s="104">
        <v>91</v>
      </c>
      <c r="AQ97" s="112">
        <v>95</v>
      </c>
      <c r="AR97" s="113">
        <f t="shared" si="1"/>
        <v>92.16666666666667</v>
      </c>
      <c r="AS97" s="91"/>
      <c r="AT97" s="104">
        <f>(MATCH("Brandon Jackson*",SI,0))</f>
        <v>95</v>
      </c>
      <c r="AU97" s="73">
        <v>104</v>
      </c>
      <c r="AV97" s="73">
        <v>87</v>
      </c>
      <c r="AW97" s="73" t="e">
        <v>#N/A</v>
      </c>
      <c r="AX97" s="73">
        <v>95</v>
      </c>
      <c r="AY97" s="114">
        <v>90.5</v>
      </c>
      <c r="AZ97" s="115" t="s">
        <v>153</v>
      </c>
      <c r="BA97" s="101" t="s">
        <v>154</v>
      </c>
      <c r="BB97" s="101" t="s">
        <v>103</v>
      </c>
      <c r="BC97" s="102">
        <v>8</v>
      </c>
      <c r="BD97" s="57"/>
      <c r="BE97" s="114">
        <v>9.333333333333334</v>
      </c>
      <c r="BF97" s="101" t="s">
        <v>189</v>
      </c>
      <c r="BG97" s="101" t="s">
        <v>94</v>
      </c>
      <c r="BH97" s="101" t="s">
        <v>130</v>
      </c>
      <c r="BI97" s="102">
        <v>5</v>
      </c>
      <c r="BJ97" s="91"/>
      <c r="BK97" s="100">
        <v>296</v>
      </c>
      <c r="BL97" s="101" t="s">
        <v>638</v>
      </c>
      <c r="BM97" s="91"/>
      <c r="BN97" s="100">
        <v>112</v>
      </c>
      <c r="BO97" s="101" t="s">
        <v>749</v>
      </c>
      <c r="BQ97" s="100">
        <v>117</v>
      </c>
      <c r="BR97" s="101" t="s">
        <v>750</v>
      </c>
      <c r="BT97" s="118">
        <v>11</v>
      </c>
      <c r="BU97" s="101" t="s">
        <v>287</v>
      </c>
      <c r="BY97" s="114">
        <v>191</v>
      </c>
      <c r="BZ97" s="101" t="s">
        <v>583</v>
      </c>
      <c r="CA97" s="101" t="s">
        <v>101</v>
      </c>
      <c r="CB97" s="101" t="s">
        <v>146</v>
      </c>
      <c r="CC97" s="102">
        <v>6</v>
      </c>
      <c r="CE97" s="114">
        <v>163.33333333333334</v>
      </c>
      <c r="CF97" s="101" t="s">
        <v>104</v>
      </c>
      <c r="CG97" s="101" t="s">
        <v>105</v>
      </c>
      <c r="CH97" s="101" t="s">
        <v>104</v>
      </c>
      <c r="CI97" s="102">
        <v>4</v>
      </c>
      <c r="CK97" s="114">
        <v>199</v>
      </c>
      <c r="CL97" s="101" t="s">
        <v>413</v>
      </c>
      <c r="CM97" s="101" t="s">
        <v>101</v>
      </c>
      <c r="CN97" s="101" t="s">
        <v>114</v>
      </c>
      <c r="CO97" s="102">
        <v>7</v>
      </c>
      <c r="CV97" s="73"/>
      <c r="CW97" s="73"/>
      <c r="CX97" s="73"/>
      <c r="DB97" s="72"/>
    </row>
    <row r="98" spans="3:106" ht="15">
      <c r="C98" s="100">
        <v>92</v>
      </c>
      <c r="D98" s="101" t="s">
        <v>429</v>
      </c>
      <c r="E98" s="101" t="s">
        <v>97</v>
      </c>
      <c r="F98" s="101" t="s">
        <v>307</v>
      </c>
      <c r="G98" s="102">
        <v>9</v>
      </c>
      <c r="I98" s="103">
        <v>92</v>
      </c>
      <c r="J98" s="104" t="s">
        <v>324</v>
      </c>
      <c r="K98" s="104" t="s">
        <v>97</v>
      </c>
      <c r="L98" s="104" t="s">
        <v>488</v>
      </c>
      <c r="M98" s="105">
        <v>9</v>
      </c>
      <c r="N98" s="80"/>
      <c r="O98" s="133">
        <v>92</v>
      </c>
      <c r="P98" s="129" t="s">
        <v>402</v>
      </c>
      <c r="Q98" s="135" t="s">
        <v>202</v>
      </c>
      <c r="R98" s="136" t="s">
        <v>437</v>
      </c>
      <c r="T98" s="103">
        <v>92</v>
      </c>
      <c r="U98" s="109" t="s">
        <v>751</v>
      </c>
      <c r="V98" s="141" t="s">
        <v>752</v>
      </c>
      <c r="W98" s="105"/>
      <c r="Y98" s="103">
        <v>92</v>
      </c>
      <c r="Z98" s="104" t="s">
        <v>671</v>
      </c>
      <c r="AA98" s="104" t="s">
        <v>202</v>
      </c>
      <c r="AB98" s="104" t="s">
        <v>88</v>
      </c>
      <c r="AC98" s="105">
        <v>7</v>
      </c>
      <c r="AD98" s="33"/>
      <c r="AE98" s="103">
        <v>92</v>
      </c>
      <c r="AF98" s="2" t="s">
        <v>478</v>
      </c>
      <c r="AG98" s="104" t="s">
        <v>87</v>
      </c>
      <c r="AH98" s="104" t="s">
        <v>713</v>
      </c>
      <c r="AI98" s="105">
        <v>5</v>
      </c>
      <c r="AK98" s="111" t="s">
        <v>429</v>
      </c>
      <c r="AL98" s="100">
        <v>92</v>
      </c>
      <c r="AM98" s="104">
        <v>64</v>
      </c>
      <c r="AN98" s="104">
        <v>77</v>
      </c>
      <c r="AO98" s="104">
        <v>75</v>
      </c>
      <c r="AP98" s="104">
        <v>70</v>
      </c>
      <c r="AQ98" s="112">
        <v>64</v>
      </c>
      <c r="AR98" s="113">
        <f t="shared" si="1"/>
        <v>73.66666666666667</v>
      </c>
      <c r="AS98" s="91"/>
      <c r="AT98" s="104">
        <f>(MATCH("Chris Chambers*",SI,0))</f>
        <v>64</v>
      </c>
      <c r="AU98" s="73">
        <v>77</v>
      </c>
      <c r="AV98" s="73">
        <v>75</v>
      </c>
      <c r="AW98" s="73">
        <v>70</v>
      </c>
      <c r="AX98" s="73">
        <v>64</v>
      </c>
      <c r="AY98" s="114">
        <v>91.83333333333333</v>
      </c>
      <c r="AZ98" s="115" t="s">
        <v>173</v>
      </c>
      <c r="BA98" s="101" t="s">
        <v>105</v>
      </c>
      <c r="BB98" s="101" t="s">
        <v>173</v>
      </c>
      <c r="BC98" s="102">
        <v>5</v>
      </c>
      <c r="BD98" s="57"/>
      <c r="BE98" s="114">
        <v>13.166666666666666</v>
      </c>
      <c r="BF98" s="101" t="s">
        <v>212</v>
      </c>
      <c r="BG98" s="101" t="s">
        <v>94</v>
      </c>
      <c r="BH98" s="101" t="s">
        <v>213</v>
      </c>
      <c r="BI98" s="102">
        <v>10</v>
      </c>
      <c r="BJ98" s="91"/>
      <c r="BK98" s="100">
        <v>44</v>
      </c>
      <c r="BL98" s="101" t="s">
        <v>293</v>
      </c>
      <c r="BM98" s="91"/>
      <c r="BN98" s="100">
        <v>115</v>
      </c>
      <c r="BO98" s="101" t="s">
        <v>481</v>
      </c>
      <c r="BQ98" s="100">
        <v>110</v>
      </c>
      <c r="BR98" s="101" t="s">
        <v>753</v>
      </c>
      <c r="BT98" s="118">
        <v>43</v>
      </c>
      <c r="BU98" s="101" t="s">
        <v>426</v>
      </c>
      <c r="BY98" s="114">
        <v>66.83333333333333</v>
      </c>
      <c r="BZ98" s="101" t="s">
        <v>392</v>
      </c>
      <c r="CA98" s="101" t="s">
        <v>97</v>
      </c>
      <c r="CB98" s="101" t="s">
        <v>393</v>
      </c>
      <c r="CC98" s="102">
        <v>10</v>
      </c>
      <c r="CE98" s="114">
        <v>192</v>
      </c>
      <c r="CF98" s="101" t="s">
        <v>122</v>
      </c>
      <c r="CG98" s="101" t="s">
        <v>101</v>
      </c>
      <c r="CH98" s="101" t="s">
        <v>104</v>
      </c>
      <c r="CI98" s="102">
        <v>4</v>
      </c>
      <c r="CK98" s="114">
        <v>86.66666666666667</v>
      </c>
      <c r="CL98" s="101" t="s">
        <v>700</v>
      </c>
      <c r="CM98" s="101" t="s">
        <v>154</v>
      </c>
      <c r="CN98" s="101" t="s">
        <v>95</v>
      </c>
      <c r="CO98" s="102">
        <v>7</v>
      </c>
      <c r="CV98" s="73"/>
      <c r="CW98" s="73"/>
      <c r="CX98" s="73"/>
      <c r="DB98" s="72"/>
    </row>
    <row r="99" spans="3:106" ht="15">
      <c r="C99" s="100">
        <v>93</v>
      </c>
      <c r="D99" s="101" t="s">
        <v>445</v>
      </c>
      <c r="E99" s="101" t="s">
        <v>97</v>
      </c>
      <c r="F99" s="101" t="s">
        <v>340</v>
      </c>
      <c r="G99" s="102">
        <v>10</v>
      </c>
      <c r="I99" s="103">
        <v>93</v>
      </c>
      <c r="J99" s="104" t="s">
        <v>454</v>
      </c>
      <c r="K99" s="104" t="s">
        <v>97</v>
      </c>
      <c r="L99" s="104" t="s">
        <v>488</v>
      </c>
      <c r="M99" s="105">
        <v>9</v>
      </c>
      <c r="N99" s="80"/>
      <c r="O99" s="133">
        <v>93</v>
      </c>
      <c r="P99" s="129" t="s">
        <v>739</v>
      </c>
      <c r="Q99" s="135" t="s">
        <v>285</v>
      </c>
      <c r="R99" s="136" t="s">
        <v>358</v>
      </c>
      <c r="T99" s="103">
        <v>93</v>
      </c>
      <c r="U99" s="109" t="s">
        <v>754</v>
      </c>
      <c r="V99" s="104" t="s">
        <v>90</v>
      </c>
      <c r="W99" s="105" t="s">
        <v>529</v>
      </c>
      <c r="Y99" s="103">
        <v>93</v>
      </c>
      <c r="Z99" s="104" t="s">
        <v>739</v>
      </c>
      <c r="AA99" s="104" t="s">
        <v>285</v>
      </c>
      <c r="AB99" s="104" t="s">
        <v>351</v>
      </c>
      <c r="AC99" s="105">
        <v>9</v>
      </c>
      <c r="AD99" s="33"/>
      <c r="AE99" s="103">
        <v>93</v>
      </c>
      <c r="AF99" s="2" t="s">
        <v>407</v>
      </c>
      <c r="AG99" s="104" t="s">
        <v>285</v>
      </c>
      <c r="AH99" s="104" t="s">
        <v>380</v>
      </c>
      <c r="AI99" s="105">
        <v>8</v>
      </c>
      <c r="AK99" s="111" t="s">
        <v>445</v>
      </c>
      <c r="AL99" s="100">
        <v>93</v>
      </c>
      <c r="AM99" s="104">
        <v>78</v>
      </c>
      <c r="AN99" s="104">
        <v>75</v>
      </c>
      <c r="AO99" s="104">
        <v>72</v>
      </c>
      <c r="AP99" s="104">
        <v>77</v>
      </c>
      <c r="AQ99" s="112">
        <v>84</v>
      </c>
      <c r="AR99" s="113">
        <f t="shared" si="1"/>
        <v>79.83333333333333</v>
      </c>
      <c r="AS99" s="91"/>
      <c r="AT99" s="104">
        <f>(MATCH("Jerricho Cotchery*",SI,0))</f>
        <v>84</v>
      </c>
      <c r="AU99" s="73">
        <v>75</v>
      </c>
      <c r="AV99" s="73">
        <v>72</v>
      </c>
      <c r="AW99" s="73">
        <v>77</v>
      </c>
      <c r="AX99" s="73">
        <v>84</v>
      </c>
      <c r="AY99" s="114">
        <v>92.16666666666667</v>
      </c>
      <c r="AZ99" s="115" t="s">
        <v>332</v>
      </c>
      <c r="BA99" s="101" t="s">
        <v>94</v>
      </c>
      <c r="BB99" s="101" t="s">
        <v>234</v>
      </c>
      <c r="BC99" s="102">
        <v>7</v>
      </c>
      <c r="BD99" s="57"/>
      <c r="BE99" s="114">
        <v>13.5</v>
      </c>
      <c r="BF99" s="101" t="s">
        <v>240</v>
      </c>
      <c r="BG99" s="101" t="s">
        <v>94</v>
      </c>
      <c r="BH99" s="101" t="s">
        <v>241</v>
      </c>
      <c r="BI99" s="102">
        <v>8</v>
      </c>
      <c r="BJ99" s="91"/>
      <c r="BK99" s="100">
        <v>31</v>
      </c>
      <c r="BL99" s="101" t="s">
        <v>396</v>
      </c>
      <c r="BM99" s="91"/>
      <c r="BN99" s="119" t="s">
        <v>447</v>
      </c>
      <c r="BO99" s="121"/>
      <c r="BQ99" s="119" t="s">
        <v>447</v>
      </c>
      <c r="BR99" s="121"/>
      <c r="BT99" s="118">
        <v>8</v>
      </c>
      <c r="BU99" s="101" t="s">
        <v>219</v>
      </c>
      <c r="BY99" s="114">
        <v>199</v>
      </c>
      <c r="BZ99" s="101" t="s">
        <v>413</v>
      </c>
      <c r="CA99" s="101" t="s">
        <v>101</v>
      </c>
      <c r="CB99" s="101" t="s">
        <v>114</v>
      </c>
      <c r="CC99" s="102">
        <v>7</v>
      </c>
      <c r="CE99" s="114">
        <v>3</v>
      </c>
      <c r="CF99" s="101" t="s">
        <v>123</v>
      </c>
      <c r="CG99" s="101" t="s">
        <v>94</v>
      </c>
      <c r="CH99" s="101" t="s">
        <v>124</v>
      </c>
      <c r="CI99" s="102">
        <v>8</v>
      </c>
      <c r="CK99" s="114">
        <v>118.6</v>
      </c>
      <c r="CL99" s="101" t="s">
        <v>385</v>
      </c>
      <c r="CM99" s="101" t="s">
        <v>154</v>
      </c>
      <c r="CN99" s="101" t="s">
        <v>234</v>
      </c>
      <c r="CO99" s="102">
        <v>7</v>
      </c>
      <c r="CV99" s="73"/>
      <c r="CW99" s="73"/>
      <c r="CX99" s="73"/>
      <c r="DB99" s="72"/>
    </row>
    <row r="100" spans="3:165" ht="15">
      <c r="C100" s="100">
        <v>94</v>
      </c>
      <c r="D100" s="101" t="s">
        <v>324</v>
      </c>
      <c r="E100" s="101" t="s">
        <v>97</v>
      </c>
      <c r="F100" s="101" t="s">
        <v>134</v>
      </c>
      <c r="G100" s="102">
        <v>10</v>
      </c>
      <c r="I100" s="103">
        <v>94</v>
      </c>
      <c r="J100" s="104" t="s">
        <v>513</v>
      </c>
      <c r="K100" s="104" t="s">
        <v>755</v>
      </c>
      <c r="L100" s="104" t="s">
        <v>488</v>
      </c>
      <c r="M100" s="105">
        <v>9</v>
      </c>
      <c r="N100" s="80"/>
      <c r="O100" s="133">
        <v>94</v>
      </c>
      <c r="P100" s="129" t="s">
        <v>756</v>
      </c>
      <c r="Q100" s="135" t="s">
        <v>504</v>
      </c>
      <c r="R100" s="136" t="s">
        <v>326</v>
      </c>
      <c r="T100" s="103">
        <v>94</v>
      </c>
      <c r="U100" s="109" t="s">
        <v>757</v>
      </c>
      <c r="V100" s="141" t="s">
        <v>752</v>
      </c>
      <c r="W100" s="105"/>
      <c r="Y100" s="103">
        <v>94</v>
      </c>
      <c r="Z100" s="104" t="s">
        <v>758</v>
      </c>
      <c r="AA100" s="141" t="s">
        <v>703</v>
      </c>
      <c r="AB100" s="104" t="s">
        <v>278</v>
      </c>
      <c r="AC100" s="105">
        <v>8</v>
      </c>
      <c r="AD100" s="33"/>
      <c r="AE100" s="103">
        <v>94</v>
      </c>
      <c r="AF100" s="2" t="s">
        <v>459</v>
      </c>
      <c r="AG100" s="104" t="s">
        <v>285</v>
      </c>
      <c r="AH100" s="104" t="s">
        <v>218</v>
      </c>
      <c r="AI100" s="105">
        <v>10</v>
      </c>
      <c r="AK100" s="111" t="s">
        <v>324</v>
      </c>
      <c r="AL100" s="100">
        <v>94</v>
      </c>
      <c r="AM100" s="104">
        <v>92</v>
      </c>
      <c r="AN100" s="104">
        <v>93</v>
      </c>
      <c r="AO100" s="104">
        <v>89</v>
      </c>
      <c r="AP100" s="104">
        <v>93</v>
      </c>
      <c r="AQ100" s="112">
        <v>98</v>
      </c>
      <c r="AR100" s="113">
        <f t="shared" si="1"/>
        <v>93.16666666666667</v>
      </c>
      <c r="AS100" s="91"/>
      <c r="AT100" s="104">
        <f>(MATCH("Bernard Berrian*",SI,0))</f>
        <v>98</v>
      </c>
      <c r="AU100" s="73">
        <v>93</v>
      </c>
      <c r="AV100" s="73">
        <v>89</v>
      </c>
      <c r="AW100" s="73">
        <v>93</v>
      </c>
      <c r="AX100" s="73">
        <v>98</v>
      </c>
      <c r="AY100" s="114">
        <v>93</v>
      </c>
      <c r="AZ100" s="115" t="s">
        <v>241</v>
      </c>
      <c r="BA100" s="101" t="s">
        <v>105</v>
      </c>
      <c r="BB100" s="101" t="s">
        <v>241</v>
      </c>
      <c r="BC100" s="102">
        <v>8</v>
      </c>
      <c r="BD100" s="57"/>
      <c r="BE100" s="114">
        <v>13.666666666666666</v>
      </c>
      <c r="BF100" s="101" t="s">
        <v>188</v>
      </c>
      <c r="BG100" s="101" t="s">
        <v>94</v>
      </c>
      <c r="BH100" s="101" t="s">
        <v>137</v>
      </c>
      <c r="BI100" s="102">
        <v>4</v>
      </c>
      <c r="BJ100" s="91"/>
      <c r="BK100" s="100">
        <v>276</v>
      </c>
      <c r="BL100" s="101" t="s">
        <v>759</v>
      </c>
      <c r="BM100" s="91"/>
      <c r="BN100" s="100">
        <v>122</v>
      </c>
      <c r="BO100" s="101" t="s">
        <v>760</v>
      </c>
      <c r="BQ100" s="100">
        <v>144</v>
      </c>
      <c r="BR100" s="101" t="s">
        <v>761</v>
      </c>
      <c r="BT100" s="119" t="s">
        <v>633</v>
      </c>
      <c r="BU100" s="121"/>
      <c r="BY100" s="114">
        <v>71</v>
      </c>
      <c r="BZ100" s="101" t="s">
        <v>600</v>
      </c>
      <c r="CA100" s="101" t="s">
        <v>154</v>
      </c>
      <c r="CB100" s="101" t="s">
        <v>204</v>
      </c>
      <c r="CC100" s="102">
        <v>6</v>
      </c>
      <c r="CE100" s="114">
        <v>54.166666666666664</v>
      </c>
      <c r="CF100" s="101" t="s">
        <v>590</v>
      </c>
      <c r="CG100" s="101" t="s">
        <v>196</v>
      </c>
      <c r="CH100" s="101" t="s">
        <v>124</v>
      </c>
      <c r="CI100" s="102">
        <v>8</v>
      </c>
      <c r="CK100" s="114">
        <v>1</v>
      </c>
      <c r="CL100" s="101" t="s">
        <v>81</v>
      </c>
      <c r="CM100" s="101" t="s">
        <v>94</v>
      </c>
      <c r="CN100" s="101" t="s">
        <v>95</v>
      </c>
      <c r="CO100" s="102">
        <v>7</v>
      </c>
      <c r="CV100" s="73"/>
      <c r="CW100" s="73"/>
      <c r="CX100" s="73"/>
      <c r="DB100" s="72"/>
      <c r="FI100" s="142"/>
    </row>
    <row r="101" spans="3:106" ht="15">
      <c r="C101" s="100">
        <v>95</v>
      </c>
      <c r="D101" s="101" t="s">
        <v>459</v>
      </c>
      <c r="E101" s="101" t="s">
        <v>97</v>
      </c>
      <c r="F101" s="101" t="s">
        <v>213</v>
      </c>
      <c r="G101" s="102">
        <v>10</v>
      </c>
      <c r="I101" s="103">
        <v>95</v>
      </c>
      <c r="J101" s="104" t="s">
        <v>521</v>
      </c>
      <c r="K101" s="104" t="s">
        <v>97</v>
      </c>
      <c r="L101" s="104" t="s">
        <v>156</v>
      </c>
      <c r="M101" s="105">
        <v>8</v>
      </c>
      <c r="N101" s="80"/>
      <c r="O101" s="133">
        <v>95</v>
      </c>
      <c r="P101" s="129" t="s">
        <v>718</v>
      </c>
      <c r="Q101" s="135" t="s">
        <v>285</v>
      </c>
      <c r="R101" s="136" t="s">
        <v>505</v>
      </c>
      <c r="T101" s="103">
        <v>95</v>
      </c>
      <c r="U101" s="109" t="s">
        <v>331</v>
      </c>
      <c r="V101" s="104" t="s">
        <v>90</v>
      </c>
      <c r="W101" s="105" t="s">
        <v>399</v>
      </c>
      <c r="Y101" s="103">
        <v>95</v>
      </c>
      <c r="Z101" s="104" t="s">
        <v>726</v>
      </c>
      <c r="AA101" s="104" t="s">
        <v>87</v>
      </c>
      <c r="AB101" s="104" t="s">
        <v>505</v>
      </c>
      <c r="AC101" s="105">
        <v>7</v>
      </c>
      <c r="AD101" s="33"/>
      <c r="AE101" s="103">
        <v>95</v>
      </c>
      <c r="AF101" s="2" t="s">
        <v>332</v>
      </c>
      <c r="AG101" s="104" t="s">
        <v>87</v>
      </c>
      <c r="AH101" s="104" t="s">
        <v>505</v>
      </c>
      <c r="AI101" s="105">
        <v>7</v>
      </c>
      <c r="AK101" s="111" t="s">
        <v>708</v>
      </c>
      <c r="AL101" s="100">
        <v>95</v>
      </c>
      <c r="AM101" s="104">
        <v>80</v>
      </c>
      <c r="AN101" s="104" t="s">
        <v>518</v>
      </c>
      <c r="AO101" s="104">
        <v>90</v>
      </c>
      <c r="AP101" s="104" t="s">
        <v>518</v>
      </c>
      <c r="AQ101" s="112" t="s">
        <v>518</v>
      </c>
      <c r="AR101" s="113">
        <f t="shared" si="1"/>
        <v>88.33333333333333</v>
      </c>
      <c r="AS101" s="91"/>
      <c r="AT101" s="104" t="e">
        <f>(MATCH("Donte Stallworth*",SI,0))</f>
        <v>#N/A</v>
      </c>
      <c r="AU101" s="73" t="e">
        <v>#N/A</v>
      </c>
      <c r="AV101" s="73">
        <v>90</v>
      </c>
      <c r="AW101" s="73" t="e">
        <v>#N/A</v>
      </c>
      <c r="AX101" s="73" t="e">
        <v>#N/A</v>
      </c>
      <c r="AY101" s="114">
        <v>93.16666666666667</v>
      </c>
      <c r="AZ101" s="115" t="s">
        <v>324</v>
      </c>
      <c r="BA101" s="101" t="s">
        <v>97</v>
      </c>
      <c r="BB101" s="101" t="s">
        <v>134</v>
      </c>
      <c r="BC101" s="102">
        <v>10</v>
      </c>
      <c r="BD101" s="57"/>
      <c r="BE101" s="114">
        <v>15</v>
      </c>
      <c r="BF101" s="101" t="s">
        <v>242</v>
      </c>
      <c r="BG101" s="101" t="s">
        <v>94</v>
      </c>
      <c r="BH101" s="101" t="s">
        <v>222</v>
      </c>
      <c r="BI101" s="102">
        <v>6</v>
      </c>
      <c r="BJ101" s="91"/>
      <c r="BK101" s="100">
        <v>57</v>
      </c>
      <c r="BL101" s="101" t="s">
        <v>228</v>
      </c>
      <c r="BM101" s="91"/>
      <c r="BN101" s="100">
        <v>51</v>
      </c>
      <c r="BO101" s="101" t="s">
        <v>762</v>
      </c>
      <c r="BQ101" s="100">
        <v>67</v>
      </c>
      <c r="BR101" s="101" t="s">
        <v>763</v>
      </c>
      <c r="BT101" s="118">
        <v>33</v>
      </c>
      <c r="BU101" s="101" t="s">
        <v>595</v>
      </c>
      <c r="BY101" s="114">
        <v>7.333333333333333</v>
      </c>
      <c r="BZ101" s="101" t="s">
        <v>176</v>
      </c>
      <c r="CA101" s="101" t="s">
        <v>94</v>
      </c>
      <c r="CB101" s="101" t="s">
        <v>98</v>
      </c>
      <c r="CC101" s="102">
        <v>6</v>
      </c>
      <c r="CE101" s="114">
        <v>118.6</v>
      </c>
      <c r="CF101" s="101" t="s">
        <v>544</v>
      </c>
      <c r="CG101" s="101" t="s">
        <v>97</v>
      </c>
      <c r="CH101" s="101" t="s">
        <v>124</v>
      </c>
      <c r="CI101" s="102">
        <v>8</v>
      </c>
      <c r="CK101" s="114">
        <v>51.333333333333336</v>
      </c>
      <c r="CL101" s="101" t="s">
        <v>531</v>
      </c>
      <c r="CM101" s="101" t="s">
        <v>94</v>
      </c>
      <c r="CN101" s="101" t="s">
        <v>374</v>
      </c>
      <c r="CO101" s="102">
        <v>7</v>
      </c>
      <c r="CV101" s="73"/>
      <c r="CW101" s="73"/>
      <c r="CX101" s="73"/>
      <c r="DB101" s="72"/>
    </row>
    <row r="102" spans="3:106" ht="15">
      <c r="C102" s="100">
        <v>96</v>
      </c>
      <c r="D102" s="101" t="s">
        <v>537</v>
      </c>
      <c r="E102" s="101" t="s">
        <v>97</v>
      </c>
      <c r="F102" s="101" t="s">
        <v>107</v>
      </c>
      <c r="G102" s="102">
        <v>9</v>
      </c>
      <c r="I102" s="103">
        <v>96</v>
      </c>
      <c r="J102" s="104" t="s">
        <v>481</v>
      </c>
      <c r="K102" s="104" t="s">
        <v>97</v>
      </c>
      <c r="L102" s="104" t="s">
        <v>108</v>
      </c>
      <c r="M102" s="105">
        <v>9</v>
      </c>
      <c r="N102" s="80"/>
      <c r="O102" s="133">
        <v>96</v>
      </c>
      <c r="P102" s="129" t="s">
        <v>681</v>
      </c>
      <c r="Q102" s="135" t="s">
        <v>471</v>
      </c>
      <c r="R102" s="136" t="s">
        <v>692</v>
      </c>
      <c r="T102" s="103">
        <v>96</v>
      </c>
      <c r="U102" s="109" t="s">
        <v>744</v>
      </c>
      <c r="V102" s="104" t="s">
        <v>473</v>
      </c>
      <c r="W102" s="105" t="s">
        <v>277</v>
      </c>
      <c r="Y102" s="103">
        <v>96</v>
      </c>
      <c r="Z102" s="104" t="s">
        <v>686</v>
      </c>
      <c r="AA102" s="104" t="s">
        <v>87</v>
      </c>
      <c r="AB102" s="104" t="s">
        <v>543</v>
      </c>
      <c r="AC102" s="105">
        <v>8</v>
      </c>
      <c r="AD102" s="33"/>
      <c r="AE102" s="103">
        <v>96</v>
      </c>
      <c r="AF102" s="2" t="s">
        <v>675</v>
      </c>
      <c r="AG102" s="104" t="s">
        <v>87</v>
      </c>
      <c r="AH102" s="104" t="s">
        <v>505</v>
      </c>
      <c r="AI102" s="105">
        <v>7</v>
      </c>
      <c r="AK102" s="111" t="s">
        <v>537</v>
      </c>
      <c r="AL102" s="100">
        <v>96</v>
      </c>
      <c r="AM102" s="104">
        <v>120</v>
      </c>
      <c r="AN102" s="104">
        <v>135</v>
      </c>
      <c r="AO102" s="104">
        <v>109</v>
      </c>
      <c r="AP102" s="104" t="s">
        <v>518</v>
      </c>
      <c r="AQ102" s="112">
        <v>132</v>
      </c>
      <c r="AR102" s="113">
        <f t="shared" si="1"/>
        <v>118.4</v>
      </c>
      <c r="AS102" s="91"/>
      <c r="AT102" s="104">
        <f>(MATCH("Drew Bennett*",SI,0))</f>
        <v>132</v>
      </c>
      <c r="AU102" s="73">
        <v>135</v>
      </c>
      <c r="AV102" s="73">
        <v>109</v>
      </c>
      <c r="AW102" s="73" t="e">
        <v>#N/A</v>
      </c>
      <c r="AX102" s="73">
        <v>132</v>
      </c>
      <c r="AY102" s="114">
        <v>94.6</v>
      </c>
      <c r="AZ102" s="115" t="s">
        <v>396</v>
      </c>
      <c r="BA102" s="101" t="s">
        <v>94</v>
      </c>
      <c r="BB102" s="101" t="s">
        <v>114</v>
      </c>
      <c r="BC102" s="102">
        <v>7</v>
      </c>
      <c r="BD102" s="57"/>
      <c r="BE102" s="114">
        <v>18.666666666666668</v>
      </c>
      <c r="BF102" s="101" t="s">
        <v>252</v>
      </c>
      <c r="BG102" s="101" t="s">
        <v>94</v>
      </c>
      <c r="BH102" s="101" t="s">
        <v>307</v>
      </c>
      <c r="BI102" s="102">
        <v>9</v>
      </c>
      <c r="BJ102" s="91"/>
      <c r="BK102" s="100">
        <v>295</v>
      </c>
      <c r="BL102" s="101" t="s">
        <v>347</v>
      </c>
      <c r="BM102" s="91"/>
      <c r="BN102" s="100">
        <v>67</v>
      </c>
      <c r="BO102" s="101" t="s">
        <v>764</v>
      </c>
      <c r="BQ102" s="100">
        <v>88</v>
      </c>
      <c r="BR102" s="101" t="s">
        <v>765</v>
      </c>
      <c r="BT102" s="118">
        <v>3</v>
      </c>
      <c r="BU102" s="101" t="s">
        <v>143</v>
      </c>
      <c r="BY102" s="114">
        <v>160</v>
      </c>
      <c r="BZ102" s="101" t="s">
        <v>766</v>
      </c>
      <c r="CA102" s="101" t="s">
        <v>101</v>
      </c>
      <c r="CB102" s="101" t="s">
        <v>139</v>
      </c>
      <c r="CC102" s="102">
        <v>8</v>
      </c>
      <c r="CE102" s="114">
        <v>146.5</v>
      </c>
      <c r="CF102" s="101" t="s">
        <v>612</v>
      </c>
      <c r="CG102" s="101" t="s">
        <v>97</v>
      </c>
      <c r="CH102" s="101" t="s">
        <v>124</v>
      </c>
      <c r="CI102" s="102">
        <v>8</v>
      </c>
      <c r="CK102" s="114">
        <v>62.333333333333336</v>
      </c>
      <c r="CL102" s="101" t="s">
        <v>386</v>
      </c>
      <c r="CM102" s="101" t="s">
        <v>94</v>
      </c>
      <c r="CN102" s="101" t="s">
        <v>114</v>
      </c>
      <c r="CO102" s="102">
        <v>7</v>
      </c>
      <c r="CV102" s="73"/>
      <c r="CW102" s="73"/>
      <c r="CX102" s="73"/>
      <c r="DB102" s="72"/>
    </row>
    <row r="103" spans="3:106" ht="15">
      <c r="C103" s="100">
        <v>97</v>
      </c>
      <c r="D103" s="101" t="s">
        <v>481</v>
      </c>
      <c r="E103" s="101" t="s">
        <v>97</v>
      </c>
      <c r="F103" s="101" t="s">
        <v>107</v>
      </c>
      <c r="G103" s="102">
        <v>9</v>
      </c>
      <c r="I103" s="103">
        <v>97</v>
      </c>
      <c r="J103" s="104" t="s">
        <v>544</v>
      </c>
      <c r="K103" s="104" t="s">
        <v>97</v>
      </c>
      <c r="L103" s="104" t="s">
        <v>125</v>
      </c>
      <c r="M103" s="105">
        <v>8</v>
      </c>
      <c r="N103" s="80"/>
      <c r="O103" s="133">
        <v>97</v>
      </c>
      <c r="P103" s="129" t="s">
        <v>767</v>
      </c>
      <c r="Q103" s="135" t="s">
        <v>87</v>
      </c>
      <c r="R103" s="136" t="s">
        <v>88</v>
      </c>
      <c r="T103" s="103">
        <v>97</v>
      </c>
      <c r="U103" s="109" t="s">
        <v>768</v>
      </c>
      <c r="V103" s="104" t="s">
        <v>90</v>
      </c>
      <c r="W103" s="105" t="s">
        <v>390</v>
      </c>
      <c r="Y103" s="103">
        <v>97</v>
      </c>
      <c r="Z103" s="104" t="s">
        <v>502</v>
      </c>
      <c r="AA103" s="104" t="s">
        <v>87</v>
      </c>
      <c r="AB103" s="104" t="s">
        <v>428</v>
      </c>
      <c r="AC103" s="105">
        <v>6</v>
      </c>
      <c r="AD103" s="33"/>
      <c r="AE103" s="103">
        <v>97</v>
      </c>
      <c r="AF103" s="2" t="s">
        <v>490</v>
      </c>
      <c r="AG103" s="104" t="s">
        <v>285</v>
      </c>
      <c r="AH103" s="104" t="s">
        <v>160</v>
      </c>
      <c r="AI103" s="105">
        <v>6</v>
      </c>
      <c r="AK103" s="111" t="s">
        <v>481</v>
      </c>
      <c r="AL103" s="100">
        <v>97</v>
      </c>
      <c r="AM103" s="104">
        <v>96</v>
      </c>
      <c r="AN103" s="104">
        <v>83</v>
      </c>
      <c r="AO103" s="104">
        <v>106</v>
      </c>
      <c r="AP103" s="104" t="s">
        <v>518</v>
      </c>
      <c r="AQ103" s="112">
        <v>136</v>
      </c>
      <c r="AR103" s="113">
        <f t="shared" si="1"/>
        <v>103.6</v>
      </c>
      <c r="AS103" s="91"/>
      <c r="AT103" s="104">
        <f>(MATCH("Isaac Bruce*",SI,0))</f>
        <v>136</v>
      </c>
      <c r="AU103" s="73">
        <v>83</v>
      </c>
      <c r="AV103" s="73">
        <v>106</v>
      </c>
      <c r="AW103" s="73" t="e">
        <v>#N/A</v>
      </c>
      <c r="AX103" s="73">
        <v>136</v>
      </c>
      <c r="AY103" s="114">
        <v>95.66666666666667</v>
      </c>
      <c r="AZ103" s="115" t="s">
        <v>608</v>
      </c>
      <c r="BA103" s="101" t="s">
        <v>154</v>
      </c>
      <c r="BB103" s="101" t="s">
        <v>222</v>
      </c>
      <c r="BC103" s="102">
        <v>6</v>
      </c>
      <c r="BD103" s="57"/>
      <c r="BE103" s="114">
        <v>19.666666666666668</v>
      </c>
      <c r="BF103" s="101" t="s">
        <v>199</v>
      </c>
      <c r="BG103" s="101" t="s">
        <v>94</v>
      </c>
      <c r="BH103" s="101" t="s">
        <v>104</v>
      </c>
      <c r="BI103" s="102">
        <v>4</v>
      </c>
      <c r="BJ103" s="91"/>
      <c r="BK103" s="100">
        <v>10</v>
      </c>
      <c r="BL103" s="101" t="s">
        <v>657</v>
      </c>
      <c r="BM103" s="91"/>
      <c r="BN103" s="100">
        <v>38</v>
      </c>
      <c r="BO103" s="101" t="s">
        <v>531</v>
      </c>
      <c r="BQ103" s="100">
        <v>31</v>
      </c>
      <c r="BR103" s="101" t="s">
        <v>769</v>
      </c>
      <c r="BT103" s="118">
        <v>89</v>
      </c>
      <c r="BU103" s="101" t="s">
        <v>770</v>
      </c>
      <c r="BY103" s="114">
        <v>192</v>
      </c>
      <c r="BZ103" s="101" t="s">
        <v>122</v>
      </c>
      <c r="CA103" s="101" t="s">
        <v>101</v>
      </c>
      <c r="CB103" s="101" t="s">
        <v>104</v>
      </c>
      <c r="CC103" s="102">
        <v>4</v>
      </c>
      <c r="CE103" s="114">
        <v>166.33333333333334</v>
      </c>
      <c r="CF103" s="101" t="s">
        <v>771</v>
      </c>
      <c r="CG103" s="101" t="s">
        <v>94</v>
      </c>
      <c r="CH103" s="101" t="s">
        <v>124</v>
      </c>
      <c r="CI103" s="102">
        <v>8</v>
      </c>
      <c r="CK103" s="114">
        <v>92.16666666666667</v>
      </c>
      <c r="CL103" s="101" t="s">
        <v>332</v>
      </c>
      <c r="CM103" s="101" t="s">
        <v>94</v>
      </c>
      <c r="CN103" s="101" t="s">
        <v>234</v>
      </c>
      <c r="CO103" s="102">
        <v>7</v>
      </c>
      <c r="CV103" s="73"/>
      <c r="CW103" s="73"/>
      <c r="CX103" s="73"/>
      <c r="DB103" s="72"/>
    </row>
    <row r="104" spans="3:106" ht="15">
      <c r="C104" s="100">
        <v>98</v>
      </c>
      <c r="D104" s="101" t="s">
        <v>506</v>
      </c>
      <c r="E104" s="101" t="s">
        <v>97</v>
      </c>
      <c r="F104" s="101" t="s">
        <v>173</v>
      </c>
      <c r="G104" s="102">
        <v>5</v>
      </c>
      <c r="I104" s="103">
        <v>98</v>
      </c>
      <c r="J104" s="104" t="s">
        <v>510</v>
      </c>
      <c r="K104" s="104" t="s">
        <v>196</v>
      </c>
      <c r="L104" s="104" t="s">
        <v>200</v>
      </c>
      <c r="M104" s="105">
        <v>5</v>
      </c>
      <c r="N104" s="80"/>
      <c r="O104" s="133">
        <v>98</v>
      </c>
      <c r="P104" s="129" t="s">
        <v>772</v>
      </c>
      <c r="Q104" s="135" t="s">
        <v>285</v>
      </c>
      <c r="R104" s="136" t="s">
        <v>556</v>
      </c>
      <c r="T104" s="103">
        <v>98</v>
      </c>
      <c r="U104" s="109" t="s">
        <v>606</v>
      </c>
      <c r="V104" s="104" t="s">
        <v>296</v>
      </c>
      <c r="W104" s="105" t="s">
        <v>720</v>
      </c>
      <c r="Y104" s="103">
        <v>98</v>
      </c>
      <c r="Z104" s="104" t="s">
        <v>208</v>
      </c>
      <c r="AA104" s="104" t="s">
        <v>202</v>
      </c>
      <c r="AB104" s="104" t="s">
        <v>160</v>
      </c>
      <c r="AC104" s="105">
        <v>6</v>
      </c>
      <c r="AD104" s="33"/>
      <c r="AE104" s="103">
        <v>98</v>
      </c>
      <c r="AF104" s="2" t="s">
        <v>324</v>
      </c>
      <c r="AG104" s="104" t="s">
        <v>285</v>
      </c>
      <c r="AH104" s="104" t="s">
        <v>351</v>
      </c>
      <c r="AI104" s="105">
        <v>9</v>
      </c>
      <c r="AK104" s="111" t="s">
        <v>506</v>
      </c>
      <c r="AL104" s="100">
        <v>98</v>
      </c>
      <c r="AM104" s="104">
        <v>107</v>
      </c>
      <c r="AN104" s="104">
        <v>99</v>
      </c>
      <c r="AO104" s="104">
        <v>125</v>
      </c>
      <c r="AP104" s="104" t="s">
        <v>518</v>
      </c>
      <c r="AQ104" s="112">
        <v>118</v>
      </c>
      <c r="AR104" s="113">
        <f t="shared" si="1"/>
        <v>109.4</v>
      </c>
      <c r="AS104" s="91"/>
      <c r="AT104" s="104">
        <f>(MATCH("Kevin Curtis*",SI,0))</f>
        <v>118</v>
      </c>
      <c r="AU104" s="73">
        <v>99</v>
      </c>
      <c r="AV104" s="73">
        <v>125</v>
      </c>
      <c r="AW104" s="73" t="e">
        <v>#N/A</v>
      </c>
      <c r="AX104" s="73">
        <v>118</v>
      </c>
      <c r="AY104" s="114">
        <v>96.5</v>
      </c>
      <c r="AZ104" s="115" t="s">
        <v>510</v>
      </c>
      <c r="BA104" s="101" t="s">
        <v>196</v>
      </c>
      <c r="BB104" s="101" t="s">
        <v>173</v>
      </c>
      <c r="BC104" s="102">
        <v>5</v>
      </c>
      <c r="BD104" s="57"/>
      <c r="BE104" s="114">
        <v>20.833333333333332</v>
      </c>
      <c r="BF104" s="101" t="s">
        <v>210</v>
      </c>
      <c r="BG104" s="101" t="s">
        <v>94</v>
      </c>
      <c r="BH104" s="101" t="s">
        <v>211</v>
      </c>
      <c r="BI104" s="102">
        <v>4</v>
      </c>
      <c r="BJ104" s="91"/>
      <c r="BK104" s="100">
        <v>53</v>
      </c>
      <c r="BL104" s="101" t="s">
        <v>486</v>
      </c>
      <c r="BM104" s="91"/>
      <c r="BN104" s="100">
        <v>113</v>
      </c>
      <c r="BO104" s="101" t="s">
        <v>570</v>
      </c>
      <c r="BQ104" s="100">
        <v>153</v>
      </c>
      <c r="BR104" s="101" t="s">
        <v>773</v>
      </c>
      <c r="BT104" s="118">
        <v>16</v>
      </c>
      <c r="BU104" s="101" t="s">
        <v>297</v>
      </c>
      <c r="BY104" s="114">
        <v>61.333333333333336</v>
      </c>
      <c r="BZ104" s="101" t="s">
        <v>487</v>
      </c>
      <c r="CA104" s="101" t="s">
        <v>94</v>
      </c>
      <c r="CB104" s="101" t="s">
        <v>164</v>
      </c>
      <c r="CC104" s="102">
        <v>8</v>
      </c>
      <c r="CE104" s="114">
        <v>18.666666666666668</v>
      </c>
      <c r="CF104" s="101" t="s">
        <v>252</v>
      </c>
      <c r="CG104" s="101" t="s">
        <v>94</v>
      </c>
      <c r="CH104" s="101" t="s">
        <v>307</v>
      </c>
      <c r="CI104" s="102">
        <v>9</v>
      </c>
      <c r="CK104" s="114">
        <v>94.6</v>
      </c>
      <c r="CL104" s="101" t="s">
        <v>396</v>
      </c>
      <c r="CM104" s="101" t="s">
        <v>94</v>
      </c>
      <c r="CN104" s="101" t="s">
        <v>114</v>
      </c>
      <c r="CO104" s="102">
        <v>7</v>
      </c>
      <c r="CV104" s="73"/>
      <c r="CW104" s="73"/>
      <c r="CX104" s="73"/>
      <c r="DB104" s="72"/>
    </row>
    <row r="105" spans="3:119" ht="15">
      <c r="C105" s="100">
        <v>99</v>
      </c>
      <c r="D105" s="101" t="s">
        <v>475</v>
      </c>
      <c r="E105" s="101" t="s">
        <v>97</v>
      </c>
      <c r="F105" s="101" t="s">
        <v>415</v>
      </c>
      <c r="G105" s="102">
        <v>5</v>
      </c>
      <c r="I105" s="103">
        <v>99</v>
      </c>
      <c r="J105" s="104" t="s">
        <v>310</v>
      </c>
      <c r="K105" s="104" t="s">
        <v>755</v>
      </c>
      <c r="L105" s="104" t="s">
        <v>276</v>
      </c>
      <c r="M105" s="105">
        <v>8</v>
      </c>
      <c r="N105" s="80"/>
      <c r="O105" s="133">
        <v>99</v>
      </c>
      <c r="P105" s="129" t="s">
        <v>774</v>
      </c>
      <c r="Q105" s="135" t="s">
        <v>285</v>
      </c>
      <c r="R105" s="136" t="s">
        <v>215</v>
      </c>
      <c r="T105" s="103">
        <v>99</v>
      </c>
      <c r="U105" s="109" t="s">
        <v>502</v>
      </c>
      <c r="V105" s="104" t="s">
        <v>90</v>
      </c>
      <c r="W105" s="105" t="s">
        <v>427</v>
      </c>
      <c r="Y105" s="103">
        <v>99</v>
      </c>
      <c r="Z105" s="104" t="s">
        <v>618</v>
      </c>
      <c r="AA105" s="104" t="s">
        <v>87</v>
      </c>
      <c r="AB105" s="104" t="s">
        <v>256</v>
      </c>
      <c r="AC105" s="105">
        <v>4</v>
      </c>
      <c r="AD105" s="33"/>
      <c r="AE105" s="103">
        <v>99</v>
      </c>
      <c r="AF105" s="2" t="s">
        <v>608</v>
      </c>
      <c r="AG105" s="104" t="s">
        <v>202</v>
      </c>
      <c r="AH105" s="104" t="s">
        <v>269</v>
      </c>
      <c r="AI105" s="105">
        <v>6</v>
      </c>
      <c r="AK105" s="111" t="s">
        <v>475</v>
      </c>
      <c r="AL105" s="100">
        <v>99</v>
      </c>
      <c r="AM105" s="104">
        <v>89</v>
      </c>
      <c r="AN105" s="104">
        <v>107</v>
      </c>
      <c r="AO105" s="104">
        <v>98</v>
      </c>
      <c r="AP105" s="104" t="s">
        <v>518</v>
      </c>
      <c r="AQ105" s="112">
        <v>123</v>
      </c>
      <c r="AR105" s="113">
        <f t="shared" si="1"/>
        <v>103.2</v>
      </c>
      <c r="AS105" s="91"/>
      <c r="AT105" s="104">
        <f>(MATCH("Jerry Porter*",SI,0))</f>
        <v>123</v>
      </c>
      <c r="AU105" s="73">
        <v>107</v>
      </c>
      <c r="AV105" s="73">
        <v>98</v>
      </c>
      <c r="AW105" s="73" t="e">
        <v>#N/A</v>
      </c>
      <c r="AX105" s="73">
        <v>123</v>
      </c>
      <c r="AY105" s="114">
        <v>97.33333333333333</v>
      </c>
      <c r="AZ105" s="115" t="s">
        <v>675</v>
      </c>
      <c r="BA105" s="101" t="s">
        <v>94</v>
      </c>
      <c r="BB105" s="101" t="s">
        <v>234</v>
      </c>
      <c r="BC105" s="102">
        <v>7</v>
      </c>
      <c r="BD105" s="57"/>
      <c r="BE105" s="114">
        <v>21.333333333333332</v>
      </c>
      <c r="BF105" s="101" t="s">
        <v>102</v>
      </c>
      <c r="BG105" s="101" t="s">
        <v>94</v>
      </c>
      <c r="BH105" s="101" t="s">
        <v>103</v>
      </c>
      <c r="BI105" s="102">
        <v>8</v>
      </c>
      <c r="BJ105" s="91"/>
      <c r="BK105" s="100">
        <v>65</v>
      </c>
      <c r="BL105" s="101" t="s">
        <v>233</v>
      </c>
      <c r="BM105" s="91"/>
      <c r="BN105" s="100">
        <v>64</v>
      </c>
      <c r="BO105" s="101" t="s">
        <v>582</v>
      </c>
      <c r="BQ105" s="100">
        <v>82</v>
      </c>
      <c r="BR105" s="101" t="s">
        <v>775</v>
      </c>
      <c r="BT105" s="118">
        <v>10</v>
      </c>
      <c r="BU105" s="101" t="s">
        <v>110</v>
      </c>
      <c r="BY105" s="114">
        <v>75</v>
      </c>
      <c r="BZ105" s="101" t="s">
        <v>542</v>
      </c>
      <c r="CA105" s="101" t="s">
        <v>196</v>
      </c>
      <c r="CB105" s="101" t="s">
        <v>374</v>
      </c>
      <c r="CC105" s="102">
        <v>7</v>
      </c>
      <c r="CE105" s="114">
        <v>73.66666666666667</v>
      </c>
      <c r="CF105" s="101" t="s">
        <v>429</v>
      </c>
      <c r="CG105" s="101" t="s">
        <v>97</v>
      </c>
      <c r="CH105" s="101" t="s">
        <v>307</v>
      </c>
      <c r="CI105" s="102">
        <v>9</v>
      </c>
      <c r="CK105" s="114">
        <v>97.33333333333333</v>
      </c>
      <c r="CL105" s="101" t="s">
        <v>675</v>
      </c>
      <c r="CM105" s="101" t="s">
        <v>94</v>
      </c>
      <c r="CN105" s="101" t="s">
        <v>234</v>
      </c>
      <c r="CO105" s="102">
        <v>7</v>
      </c>
      <c r="CV105" s="73"/>
      <c r="CW105" s="73"/>
      <c r="CX105" s="73"/>
      <c r="DB105" s="72"/>
      <c r="DO105" s="142"/>
    </row>
    <row r="106" spans="3:106" ht="15.75" thickBot="1">
      <c r="C106" s="100">
        <v>100</v>
      </c>
      <c r="D106" s="101" t="s">
        <v>364</v>
      </c>
      <c r="E106" s="101" t="s">
        <v>97</v>
      </c>
      <c r="F106" s="101" t="s">
        <v>222</v>
      </c>
      <c r="G106" s="102">
        <v>6</v>
      </c>
      <c r="I106" s="103">
        <v>100</v>
      </c>
      <c r="J106" s="104" t="s">
        <v>250</v>
      </c>
      <c r="K106" s="104" t="s">
        <v>94</v>
      </c>
      <c r="L106" s="104" t="s">
        <v>776</v>
      </c>
      <c r="M106" s="105">
        <v>4</v>
      </c>
      <c r="N106" s="80"/>
      <c r="O106" s="133">
        <v>100</v>
      </c>
      <c r="P106" s="129" t="s">
        <v>701</v>
      </c>
      <c r="Q106" s="135" t="s">
        <v>202</v>
      </c>
      <c r="R106" s="136" t="s">
        <v>417</v>
      </c>
      <c r="T106" s="103">
        <v>100</v>
      </c>
      <c r="U106" s="109" t="s">
        <v>208</v>
      </c>
      <c r="V106" s="104" t="s">
        <v>179</v>
      </c>
      <c r="W106" s="105" t="s">
        <v>216</v>
      </c>
      <c r="Y106" s="143">
        <v>100</v>
      </c>
      <c r="Z106" s="144" t="s">
        <v>402</v>
      </c>
      <c r="AA106" s="144" t="s">
        <v>202</v>
      </c>
      <c r="AB106" s="144" t="s">
        <v>437</v>
      </c>
      <c r="AC106" s="145">
        <v>9</v>
      </c>
      <c r="AD106" s="33"/>
      <c r="AE106" s="103">
        <v>100</v>
      </c>
      <c r="AF106" s="2" t="s">
        <v>659</v>
      </c>
      <c r="AG106" s="104" t="s">
        <v>202</v>
      </c>
      <c r="AH106" s="104" t="s">
        <v>437</v>
      </c>
      <c r="AI106" s="105">
        <v>9</v>
      </c>
      <c r="AK106" s="111" t="s">
        <v>364</v>
      </c>
      <c r="AL106" s="100">
        <v>100</v>
      </c>
      <c r="AM106" s="104">
        <v>128</v>
      </c>
      <c r="AN106" s="104" t="s">
        <v>518</v>
      </c>
      <c r="AO106" s="104">
        <v>139</v>
      </c>
      <c r="AP106" s="104" t="s">
        <v>518</v>
      </c>
      <c r="AQ106" s="112">
        <v>147</v>
      </c>
      <c r="AR106" s="113">
        <f t="shared" si="1"/>
        <v>128.5</v>
      </c>
      <c r="AS106" s="91"/>
      <c r="AT106" s="104">
        <f>(MATCH("Brandon Marshall*",SI,0))</f>
        <v>147</v>
      </c>
      <c r="AU106" s="73" t="e">
        <v>#N/A</v>
      </c>
      <c r="AV106" s="73">
        <v>139</v>
      </c>
      <c r="AW106" s="73" t="e">
        <v>#N/A</v>
      </c>
      <c r="AX106" s="73">
        <v>147</v>
      </c>
      <c r="AY106" s="114">
        <v>99.16666666666667</v>
      </c>
      <c r="AZ106" s="115" t="s">
        <v>659</v>
      </c>
      <c r="BA106" s="101" t="s">
        <v>154</v>
      </c>
      <c r="BB106" s="101" t="s">
        <v>152</v>
      </c>
      <c r="BC106" s="102">
        <v>9</v>
      </c>
      <c r="BD106" s="57"/>
      <c r="BE106" s="114">
        <v>24.333333333333332</v>
      </c>
      <c r="BF106" s="101" t="s">
        <v>335</v>
      </c>
      <c r="BG106" s="101" t="s">
        <v>94</v>
      </c>
      <c r="BH106" s="101" t="s">
        <v>134</v>
      </c>
      <c r="BI106" s="102">
        <v>9</v>
      </c>
      <c r="BJ106" s="91"/>
      <c r="BK106" s="100">
        <v>54</v>
      </c>
      <c r="BL106" s="101" t="s">
        <v>440</v>
      </c>
      <c r="BM106" s="91"/>
      <c r="BN106" s="100">
        <v>45</v>
      </c>
      <c r="BO106" s="101" t="s">
        <v>221</v>
      </c>
      <c r="BQ106" s="100">
        <v>53</v>
      </c>
      <c r="BR106" s="101" t="s">
        <v>777</v>
      </c>
      <c r="BT106" s="119" t="s">
        <v>654</v>
      </c>
      <c r="BU106" s="121"/>
      <c r="BY106" s="114">
        <v>147</v>
      </c>
      <c r="BZ106" s="101" t="s">
        <v>496</v>
      </c>
      <c r="CA106" s="101" t="s">
        <v>94</v>
      </c>
      <c r="CB106" s="101" t="s">
        <v>130</v>
      </c>
      <c r="CC106" s="102">
        <v>5</v>
      </c>
      <c r="CE106" s="114">
        <v>159.33333333333334</v>
      </c>
      <c r="CF106" s="101" t="s">
        <v>307</v>
      </c>
      <c r="CG106" s="101" t="s">
        <v>105</v>
      </c>
      <c r="CH106" s="101" t="s">
        <v>307</v>
      </c>
      <c r="CI106" s="102">
        <v>9</v>
      </c>
      <c r="CK106" s="114">
        <v>109</v>
      </c>
      <c r="CL106" s="101" t="s">
        <v>778</v>
      </c>
      <c r="CM106" s="101" t="s">
        <v>94</v>
      </c>
      <c r="CN106" s="101" t="s">
        <v>95</v>
      </c>
      <c r="CO106" s="102">
        <v>7</v>
      </c>
      <c r="CV106" s="73"/>
      <c r="CW106" s="73"/>
      <c r="CX106" s="73"/>
      <c r="DB106" s="72"/>
    </row>
    <row r="107" spans="3:106" ht="15">
      <c r="C107" s="100">
        <v>101</v>
      </c>
      <c r="D107" s="101" t="s">
        <v>238</v>
      </c>
      <c r="E107" s="101" t="s">
        <v>97</v>
      </c>
      <c r="F107" s="101" t="s">
        <v>197</v>
      </c>
      <c r="G107" s="102">
        <v>8</v>
      </c>
      <c r="I107" s="103">
        <v>101</v>
      </c>
      <c r="J107" s="104" t="s">
        <v>275</v>
      </c>
      <c r="K107" s="104" t="s">
        <v>94</v>
      </c>
      <c r="L107" s="104" t="s">
        <v>687</v>
      </c>
      <c r="M107" s="105">
        <v>4</v>
      </c>
      <c r="N107" s="80"/>
      <c r="O107" s="133">
        <v>101</v>
      </c>
      <c r="P107" s="129" t="s">
        <v>575</v>
      </c>
      <c r="Q107" s="135" t="s">
        <v>202</v>
      </c>
      <c r="R107" s="136" t="s">
        <v>556</v>
      </c>
      <c r="T107" s="103">
        <v>101</v>
      </c>
      <c r="U107" s="109" t="s">
        <v>779</v>
      </c>
      <c r="V107" s="104" t="s">
        <v>296</v>
      </c>
      <c r="W107" s="105" t="s">
        <v>780</v>
      </c>
      <c r="AE107" s="103">
        <v>101</v>
      </c>
      <c r="AF107" s="2" t="s">
        <v>498</v>
      </c>
      <c r="AG107" s="104" t="s">
        <v>285</v>
      </c>
      <c r="AH107" s="104" t="s">
        <v>505</v>
      </c>
      <c r="AI107" s="105">
        <v>7</v>
      </c>
      <c r="AK107" s="111" t="s">
        <v>238</v>
      </c>
      <c r="AL107" s="100">
        <v>101</v>
      </c>
      <c r="AM107" s="104">
        <v>88</v>
      </c>
      <c r="AN107" s="104">
        <v>133</v>
      </c>
      <c r="AO107" s="104">
        <v>107</v>
      </c>
      <c r="AP107" s="104" t="s">
        <v>518</v>
      </c>
      <c r="AQ107" s="112">
        <v>133</v>
      </c>
      <c r="AR107" s="113">
        <f t="shared" si="1"/>
        <v>112.4</v>
      </c>
      <c r="AS107" s="91"/>
      <c r="AT107" s="104">
        <f>(MATCH("Joe Horn*",SI,0))</f>
        <v>133</v>
      </c>
      <c r="AU107" s="73">
        <v>133</v>
      </c>
      <c r="AV107" s="73">
        <v>107</v>
      </c>
      <c r="AW107" s="73" t="e">
        <v>#N/A</v>
      </c>
      <c r="AX107" s="73">
        <v>133</v>
      </c>
      <c r="AY107" s="114">
        <v>103.2</v>
      </c>
      <c r="AZ107" s="115" t="s">
        <v>475</v>
      </c>
      <c r="BA107" s="101" t="s">
        <v>97</v>
      </c>
      <c r="BB107" s="101" t="s">
        <v>415</v>
      </c>
      <c r="BC107" s="102">
        <v>5</v>
      </c>
      <c r="BD107" s="57"/>
      <c r="BE107" s="114">
        <v>25.166666666666668</v>
      </c>
      <c r="BF107" s="101" t="s">
        <v>348</v>
      </c>
      <c r="BG107" s="101" t="s">
        <v>94</v>
      </c>
      <c r="BH107" s="101" t="s">
        <v>340</v>
      </c>
      <c r="BI107" s="102">
        <v>10</v>
      </c>
      <c r="BJ107" s="91"/>
      <c r="BK107" s="100">
        <v>72</v>
      </c>
      <c r="BL107" s="101" t="s">
        <v>459</v>
      </c>
      <c r="BM107" s="91"/>
      <c r="BN107" s="100">
        <v>121</v>
      </c>
      <c r="BO107" s="101" t="s">
        <v>781</v>
      </c>
      <c r="BQ107" s="100">
        <v>174</v>
      </c>
      <c r="BR107" s="101" t="s">
        <v>782</v>
      </c>
      <c r="BT107" s="118">
        <v>49</v>
      </c>
      <c r="BU107" s="101" t="s">
        <v>629</v>
      </c>
      <c r="BY107" s="114">
        <v>109.4</v>
      </c>
      <c r="BZ107" s="101" t="s">
        <v>506</v>
      </c>
      <c r="CA107" s="101" t="s">
        <v>97</v>
      </c>
      <c r="CB107" s="101" t="s">
        <v>173</v>
      </c>
      <c r="CC107" s="102">
        <v>5</v>
      </c>
      <c r="CE107" s="114">
        <v>169.5</v>
      </c>
      <c r="CF107" s="101" t="s">
        <v>641</v>
      </c>
      <c r="CG107" s="101" t="s">
        <v>97</v>
      </c>
      <c r="CH107" s="101" t="s">
        <v>307</v>
      </c>
      <c r="CI107" s="102">
        <v>9</v>
      </c>
      <c r="CK107" s="114">
        <v>181</v>
      </c>
      <c r="CL107" s="101" t="s">
        <v>691</v>
      </c>
      <c r="CM107" s="101" t="s">
        <v>94</v>
      </c>
      <c r="CN107" s="101" t="s">
        <v>234</v>
      </c>
      <c r="CO107" s="102">
        <v>7</v>
      </c>
      <c r="CV107" s="73"/>
      <c r="CW107" s="73"/>
      <c r="CX107" s="73"/>
      <c r="DB107" s="72"/>
    </row>
    <row r="108" spans="3:106" ht="15">
      <c r="C108" s="100">
        <v>102</v>
      </c>
      <c r="D108" s="101" t="s">
        <v>544</v>
      </c>
      <c r="E108" s="101" t="s">
        <v>97</v>
      </c>
      <c r="F108" s="101" t="s">
        <v>124</v>
      </c>
      <c r="G108" s="102">
        <v>8</v>
      </c>
      <c r="I108" s="103">
        <v>102</v>
      </c>
      <c r="J108" s="104" t="s">
        <v>396</v>
      </c>
      <c r="K108" s="104" t="s">
        <v>94</v>
      </c>
      <c r="L108" s="104" t="s">
        <v>305</v>
      </c>
      <c r="M108" s="105">
        <v>7</v>
      </c>
      <c r="N108" s="80"/>
      <c r="O108" s="133">
        <v>102</v>
      </c>
      <c r="P108" s="129" t="s">
        <v>783</v>
      </c>
      <c r="Q108" s="135" t="s">
        <v>285</v>
      </c>
      <c r="R108" s="136" t="s">
        <v>157</v>
      </c>
      <c r="T108" s="103">
        <v>102</v>
      </c>
      <c r="U108" s="109" t="s">
        <v>676</v>
      </c>
      <c r="V108" s="104" t="s">
        <v>473</v>
      </c>
      <c r="W108" s="105" t="s">
        <v>784</v>
      </c>
      <c r="AE108" s="103">
        <v>102</v>
      </c>
      <c r="AF108" s="2" t="s">
        <v>582</v>
      </c>
      <c r="AG108" s="104" t="s">
        <v>391</v>
      </c>
      <c r="AH108" s="104" t="s">
        <v>380</v>
      </c>
      <c r="AI108" s="105">
        <v>8</v>
      </c>
      <c r="AK108" s="111" t="s">
        <v>544</v>
      </c>
      <c r="AL108" s="100">
        <v>102</v>
      </c>
      <c r="AM108" s="104">
        <v>97</v>
      </c>
      <c r="AN108" s="104">
        <v>115</v>
      </c>
      <c r="AO108" s="104">
        <v>124</v>
      </c>
      <c r="AP108" s="104" t="s">
        <v>518</v>
      </c>
      <c r="AQ108" s="112">
        <v>155</v>
      </c>
      <c r="AR108" s="113">
        <f t="shared" si="1"/>
        <v>118.6</v>
      </c>
      <c r="AS108" s="91"/>
      <c r="AT108" s="104">
        <f>(MATCH("Eddie Kennison*",SI,0))</f>
        <v>155</v>
      </c>
      <c r="AU108" s="73">
        <v>115</v>
      </c>
      <c r="AV108" s="73">
        <v>124</v>
      </c>
      <c r="AW108" s="73" t="e">
        <v>#N/A</v>
      </c>
      <c r="AX108" s="73">
        <v>155</v>
      </c>
      <c r="AY108" s="114">
        <v>103.6</v>
      </c>
      <c r="AZ108" s="115" t="s">
        <v>481</v>
      </c>
      <c r="BA108" s="101" t="s">
        <v>97</v>
      </c>
      <c r="BB108" s="101" t="s">
        <v>107</v>
      </c>
      <c r="BC108" s="102">
        <v>9</v>
      </c>
      <c r="BD108" s="57"/>
      <c r="BE108" s="114">
        <v>33.5</v>
      </c>
      <c r="BF108" s="101" t="s">
        <v>346</v>
      </c>
      <c r="BG108" s="101" t="s">
        <v>94</v>
      </c>
      <c r="BH108" s="101" t="s">
        <v>152</v>
      </c>
      <c r="BI108" s="102">
        <v>9</v>
      </c>
      <c r="BJ108" s="91"/>
      <c r="BK108" s="100">
        <v>199</v>
      </c>
      <c r="BL108" s="101" t="s">
        <v>785</v>
      </c>
      <c r="BM108" s="91"/>
      <c r="BN108" s="100">
        <v>129</v>
      </c>
      <c r="BO108" s="101" t="s">
        <v>588</v>
      </c>
      <c r="BQ108" s="100">
        <v>155</v>
      </c>
      <c r="BR108" s="101" t="s">
        <v>786</v>
      </c>
      <c r="BT108" s="118">
        <v>14</v>
      </c>
      <c r="BU108" s="101" t="s">
        <v>378</v>
      </c>
      <c r="BY108" s="114">
        <v>168</v>
      </c>
      <c r="BZ108" s="101" t="s">
        <v>787</v>
      </c>
      <c r="CA108" s="101" t="s">
        <v>94</v>
      </c>
      <c r="CB108" s="101" t="s">
        <v>213</v>
      </c>
      <c r="CC108" s="102">
        <v>10</v>
      </c>
      <c r="CE108" s="114">
        <v>183</v>
      </c>
      <c r="CF108" s="101" t="s">
        <v>788</v>
      </c>
      <c r="CG108" s="101" t="s">
        <v>94</v>
      </c>
      <c r="CH108" s="101" t="s">
        <v>307</v>
      </c>
      <c r="CI108" s="102">
        <v>9</v>
      </c>
      <c r="CK108" s="114">
        <v>186</v>
      </c>
      <c r="CL108" s="101" t="s">
        <v>547</v>
      </c>
      <c r="CM108" s="101" t="s">
        <v>94</v>
      </c>
      <c r="CN108" s="101" t="s">
        <v>374</v>
      </c>
      <c r="CO108" s="102">
        <v>7</v>
      </c>
      <c r="CV108" s="73"/>
      <c r="CW108" s="73"/>
      <c r="CX108" s="73"/>
      <c r="DB108" s="72"/>
    </row>
    <row r="109" spans="3:106" ht="15">
      <c r="C109" s="100">
        <v>103</v>
      </c>
      <c r="D109" s="101" t="s">
        <v>356</v>
      </c>
      <c r="E109" s="101" t="s">
        <v>97</v>
      </c>
      <c r="F109" s="101" t="s">
        <v>171</v>
      </c>
      <c r="G109" s="102">
        <v>4</v>
      </c>
      <c r="I109" s="103">
        <v>103</v>
      </c>
      <c r="J109" s="104" t="s">
        <v>342</v>
      </c>
      <c r="K109" s="104" t="s">
        <v>196</v>
      </c>
      <c r="L109" s="104" t="s">
        <v>376</v>
      </c>
      <c r="M109" s="105">
        <v>10</v>
      </c>
      <c r="N109" s="80"/>
      <c r="O109" s="133">
        <v>103</v>
      </c>
      <c r="P109" s="129" t="s">
        <v>789</v>
      </c>
      <c r="Q109" s="135" t="s">
        <v>285</v>
      </c>
      <c r="R109" s="136" t="s">
        <v>232</v>
      </c>
      <c r="T109" s="103">
        <v>103</v>
      </c>
      <c r="U109" s="109" t="s">
        <v>790</v>
      </c>
      <c r="V109" s="104" t="s">
        <v>791</v>
      </c>
      <c r="W109" s="105"/>
      <c r="AE109" s="103">
        <v>103</v>
      </c>
      <c r="AF109" s="2" t="s">
        <v>792</v>
      </c>
      <c r="AG109" s="104" t="s">
        <v>688</v>
      </c>
      <c r="AH109" s="104" t="s">
        <v>88</v>
      </c>
      <c r="AI109" s="105">
        <v>7</v>
      </c>
      <c r="AK109" s="111" t="s">
        <v>356</v>
      </c>
      <c r="AL109" s="100">
        <v>103</v>
      </c>
      <c r="AM109" s="104">
        <v>138</v>
      </c>
      <c r="AN109" s="104" t="s">
        <v>518</v>
      </c>
      <c r="AO109" s="104">
        <v>183</v>
      </c>
      <c r="AP109" s="104" t="s">
        <v>518</v>
      </c>
      <c r="AQ109" s="112">
        <v>149</v>
      </c>
      <c r="AR109" s="113">
        <f t="shared" si="1"/>
        <v>143.25</v>
      </c>
      <c r="AS109" s="91"/>
      <c r="AT109" s="104">
        <f>(MATCH("Brandon Jones*",SI,0))</f>
        <v>149</v>
      </c>
      <c r="AU109" s="73" t="e">
        <v>#N/A</v>
      </c>
      <c r="AV109" s="73">
        <v>183</v>
      </c>
      <c r="AW109" s="73" t="e">
        <v>#N/A</v>
      </c>
      <c r="AX109" s="73">
        <v>149</v>
      </c>
      <c r="AY109" s="114">
        <v>103.6</v>
      </c>
      <c r="AZ109" s="115" t="s">
        <v>119</v>
      </c>
      <c r="BA109" s="101" t="s">
        <v>94</v>
      </c>
      <c r="BB109" s="101" t="s">
        <v>134</v>
      </c>
      <c r="BC109" s="102">
        <v>9</v>
      </c>
      <c r="BD109" s="57"/>
      <c r="BE109" s="114">
        <v>34.333333333333336</v>
      </c>
      <c r="BF109" s="101" t="s">
        <v>228</v>
      </c>
      <c r="BG109" s="101" t="s">
        <v>94</v>
      </c>
      <c r="BH109" s="101" t="s">
        <v>137</v>
      </c>
      <c r="BI109" s="102">
        <v>4</v>
      </c>
      <c r="BJ109" s="91"/>
      <c r="BK109" s="100">
        <v>273</v>
      </c>
      <c r="BL109" s="101" t="s">
        <v>793</v>
      </c>
      <c r="BM109" s="91"/>
      <c r="BN109" s="100">
        <v>173</v>
      </c>
      <c r="BO109" s="101" t="s">
        <v>729</v>
      </c>
      <c r="BQ109" s="100">
        <v>177</v>
      </c>
      <c r="BR109" s="101" t="s">
        <v>794</v>
      </c>
      <c r="BT109" s="118">
        <v>88</v>
      </c>
      <c r="BU109" s="101" t="s">
        <v>645</v>
      </c>
      <c r="BY109" s="114">
        <v>81.66666666666667</v>
      </c>
      <c r="BZ109" s="101" t="s">
        <v>644</v>
      </c>
      <c r="CA109" s="101" t="s">
        <v>94</v>
      </c>
      <c r="CB109" s="101" t="s">
        <v>204</v>
      </c>
      <c r="CC109" s="102">
        <v>6</v>
      </c>
      <c r="CE109" s="114">
        <v>69</v>
      </c>
      <c r="CF109" s="101" t="s">
        <v>461</v>
      </c>
      <c r="CG109" s="101" t="s">
        <v>94</v>
      </c>
      <c r="CH109" s="101" t="s">
        <v>120</v>
      </c>
      <c r="CI109" s="102">
        <v>5</v>
      </c>
      <c r="CK109" s="114">
        <v>33.166666666666664</v>
      </c>
      <c r="CL109" s="101" t="s">
        <v>271</v>
      </c>
      <c r="CM109" s="101" t="s">
        <v>196</v>
      </c>
      <c r="CN109" s="101" t="s">
        <v>95</v>
      </c>
      <c r="CO109" s="102">
        <v>7</v>
      </c>
      <c r="CV109" s="73"/>
      <c r="CW109" s="73"/>
      <c r="CX109" s="73"/>
      <c r="DB109" s="72"/>
    </row>
    <row r="110" spans="3:106" ht="15">
      <c r="C110" s="100">
        <v>104</v>
      </c>
      <c r="D110" s="101" t="s">
        <v>490</v>
      </c>
      <c r="E110" s="101" t="s">
        <v>97</v>
      </c>
      <c r="F110" s="101" t="s">
        <v>184</v>
      </c>
      <c r="G110" s="102">
        <v>6</v>
      </c>
      <c r="I110" s="103">
        <v>104</v>
      </c>
      <c r="J110" s="104" t="s">
        <v>689</v>
      </c>
      <c r="K110" s="104" t="s">
        <v>196</v>
      </c>
      <c r="L110" s="104" t="s">
        <v>108</v>
      </c>
      <c r="M110" s="105">
        <v>9</v>
      </c>
      <c r="N110" s="80"/>
      <c r="O110" s="133">
        <v>104</v>
      </c>
      <c r="P110" s="129" t="s">
        <v>733</v>
      </c>
      <c r="Q110" s="135" t="s">
        <v>87</v>
      </c>
      <c r="R110" s="136" t="s">
        <v>505</v>
      </c>
      <c r="T110" s="103">
        <v>104</v>
      </c>
      <c r="U110" s="109" t="s">
        <v>745</v>
      </c>
      <c r="V110" s="104" t="s">
        <v>473</v>
      </c>
      <c r="W110" s="105" t="s">
        <v>795</v>
      </c>
      <c r="AE110" s="103">
        <v>104</v>
      </c>
      <c r="AF110" s="2" t="s">
        <v>796</v>
      </c>
      <c r="AG110" s="104" t="s">
        <v>87</v>
      </c>
      <c r="AH110" s="104" t="s">
        <v>112</v>
      </c>
      <c r="AI110" s="105">
        <v>9</v>
      </c>
      <c r="AK110" s="111" t="s">
        <v>490</v>
      </c>
      <c r="AL110" s="100">
        <v>104</v>
      </c>
      <c r="AM110" s="104">
        <v>113</v>
      </c>
      <c r="AN110" s="104">
        <v>106</v>
      </c>
      <c r="AO110" s="104" t="s">
        <v>518</v>
      </c>
      <c r="AP110" s="104" t="s">
        <v>518</v>
      </c>
      <c r="AQ110" s="112">
        <v>97</v>
      </c>
      <c r="AR110" s="113">
        <f t="shared" si="1"/>
        <v>105</v>
      </c>
      <c r="AS110" s="91"/>
      <c r="AT110" s="104">
        <f>(MATCH("Santonio Holmes*",SI,0))</f>
        <v>97</v>
      </c>
      <c r="AU110" s="73">
        <v>106</v>
      </c>
      <c r="AV110" s="73" t="e">
        <v>#N/A</v>
      </c>
      <c r="AW110" s="73" t="e">
        <v>#N/A</v>
      </c>
      <c r="AX110" s="73">
        <v>97</v>
      </c>
      <c r="AY110" s="114">
        <v>105</v>
      </c>
      <c r="AZ110" s="115" t="s">
        <v>490</v>
      </c>
      <c r="BA110" s="101" t="s">
        <v>97</v>
      </c>
      <c r="BB110" s="101" t="s">
        <v>184</v>
      </c>
      <c r="BC110" s="102">
        <v>6</v>
      </c>
      <c r="BD110" s="57"/>
      <c r="BE110" s="114">
        <v>36.5</v>
      </c>
      <c r="BF110" s="101" t="s">
        <v>333</v>
      </c>
      <c r="BG110" s="101" t="s">
        <v>94</v>
      </c>
      <c r="BH110" s="101" t="s">
        <v>262</v>
      </c>
      <c r="BI110" s="102">
        <v>6</v>
      </c>
      <c r="BJ110" s="91"/>
      <c r="BK110" s="100">
        <v>70</v>
      </c>
      <c r="BL110" s="101" t="s">
        <v>537</v>
      </c>
      <c r="BM110" s="91"/>
      <c r="BN110" s="100">
        <v>46</v>
      </c>
      <c r="BO110" s="101" t="s">
        <v>609</v>
      </c>
      <c r="BQ110" s="100">
        <v>166</v>
      </c>
      <c r="BR110" s="101" t="s">
        <v>797</v>
      </c>
      <c r="BT110" s="118">
        <v>80</v>
      </c>
      <c r="BU110" s="101" t="s">
        <v>389</v>
      </c>
      <c r="BY110" s="114">
        <v>96.5</v>
      </c>
      <c r="BZ110" s="101" t="s">
        <v>510</v>
      </c>
      <c r="CA110" s="101" t="s">
        <v>196</v>
      </c>
      <c r="CB110" s="101" t="s">
        <v>173</v>
      </c>
      <c r="CC110" s="102">
        <v>5</v>
      </c>
      <c r="CE110" s="114">
        <v>71.5</v>
      </c>
      <c r="CF110" s="101" t="s">
        <v>119</v>
      </c>
      <c r="CG110" s="101" t="s">
        <v>94</v>
      </c>
      <c r="CH110" s="101" t="s">
        <v>120</v>
      </c>
      <c r="CI110" s="102">
        <v>5</v>
      </c>
      <c r="CK110" s="114">
        <v>75</v>
      </c>
      <c r="CL110" s="101" t="s">
        <v>542</v>
      </c>
      <c r="CM110" s="101" t="s">
        <v>196</v>
      </c>
      <c r="CN110" s="101" t="s">
        <v>374</v>
      </c>
      <c r="CO110" s="102">
        <v>7</v>
      </c>
      <c r="CV110" s="73"/>
      <c r="CW110" s="73"/>
      <c r="CX110" s="73"/>
      <c r="DB110" s="72"/>
    </row>
    <row r="111" spans="3:106" ht="15">
      <c r="C111" s="100">
        <v>105</v>
      </c>
      <c r="D111" s="101" t="s">
        <v>548</v>
      </c>
      <c r="E111" s="101" t="s">
        <v>97</v>
      </c>
      <c r="F111" s="101" t="s">
        <v>415</v>
      </c>
      <c r="G111" s="102">
        <v>5</v>
      </c>
      <c r="I111" s="103">
        <v>105</v>
      </c>
      <c r="J111" s="104" t="s">
        <v>582</v>
      </c>
      <c r="K111" s="104" t="s">
        <v>196</v>
      </c>
      <c r="L111" s="104" t="s">
        <v>315</v>
      </c>
      <c r="M111" s="105">
        <v>8</v>
      </c>
      <c r="N111" s="80"/>
      <c r="O111" s="133">
        <v>105</v>
      </c>
      <c r="P111" s="129" t="s">
        <v>607</v>
      </c>
      <c r="Q111" s="135" t="s">
        <v>87</v>
      </c>
      <c r="R111" s="136" t="s">
        <v>437</v>
      </c>
      <c r="T111" s="103">
        <v>105</v>
      </c>
      <c r="U111" s="109" t="s">
        <v>607</v>
      </c>
      <c r="V111" s="104" t="s">
        <v>90</v>
      </c>
      <c r="W111" s="105" t="s">
        <v>798</v>
      </c>
      <c r="AE111" s="103">
        <v>105</v>
      </c>
      <c r="AF111" s="2" t="s">
        <v>510</v>
      </c>
      <c r="AG111" s="104" t="s">
        <v>391</v>
      </c>
      <c r="AH111" s="104" t="s">
        <v>182</v>
      </c>
      <c r="AI111" s="105">
        <v>5</v>
      </c>
      <c r="AK111" s="111" t="s">
        <v>548</v>
      </c>
      <c r="AL111" s="100">
        <v>105</v>
      </c>
      <c r="AM111" s="104">
        <v>142</v>
      </c>
      <c r="AN111" s="104">
        <v>122</v>
      </c>
      <c r="AO111" s="104">
        <v>128</v>
      </c>
      <c r="AP111" s="104" t="s">
        <v>518</v>
      </c>
      <c r="AQ111" s="112">
        <v>143</v>
      </c>
      <c r="AR111" s="113">
        <f t="shared" si="1"/>
        <v>128</v>
      </c>
      <c r="AS111" s="91"/>
      <c r="AT111" s="104">
        <f>(MATCH("Ronald Curry*",SI,0))</f>
        <v>143</v>
      </c>
      <c r="AU111" s="73">
        <v>122</v>
      </c>
      <c r="AV111" s="73">
        <v>128</v>
      </c>
      <c r="AW111" s="73" t="e">
        <v>#N/A</v>
      </c>
      <c r="AX111" s="73">
        <v>143</v>
      </c>
      <c r="AY111" s="114">
        <v>106</v>
      </c>
      <c r="AZ111" s="115" t="s">
        <v>582</v>
      </c>
      <c r="BA111" s="101" t="s">
        <v>196</v>
      </c>
      <c r="BB111" s="101" t="s">
        <v>164</v>
      </c>
      <c r="BC111" s="102">
        <v>8</v>
      </c>
      <c r="BD111" s="57"/>
      <c r="BE111" s="114">
        <v>42</v>
      </c>
      <c r="BF111" s="101" t="s">
        <v>422</v>
      </c>
      <c r="BG111" s="101" t="s">
        <v>94</v>
      </c>
      <c r="BH111" s="101" t="s">
        <v>393</v>
      </c>
      <c r="BI111" s="102">
        <v>10</v>
      </c>
      <c r="BJ111" s="91"/>
      <c r="BK111" s="100">
        <v>93</v>
      </c>
      <c r="BL111" s="101" t="s">
        <v>679</v>
      </c>
      <c r="BM111" s="91"/>
      <c r="BN111" s="100">
        <v>166</v>
      </c>
      <c r="BO111" s="101" t="s">
        <v>799</v>
      </c>
      <c r="BQ111" s="100">
        <v>55</v>
      </c>
      <c r="BR111" s="101" t="s">
        <v>800</v>
      </c>
      <c r="BT111" s="118">
        <v>5</v>
      </c>
      <c r="BU111" s="101" t="s">
        <v>667</v>
      </c>
      <c r="BY111" s="114">
        <v>1</v>
      </c>
      <c r="BZ111" s="101" t="s">
        <v>81</v>
      </c>
      <c r="CA111" s="101" t="s">
        <v>94</v>
      </c>
      <c r="CB111" s="101" t="s">
        <v>95</v>
      </c>
      <c r="CC111" s="102">
        <v>7</v>
      </c>
      <c r="CE111" s="114">
        <v>197</v>
      </c>
      <c r="CF111" s="101" t="s">
        <v>423</v>
      </c>
      <c r="CG111" s="101" t="s">
        <v>101</v>
      </c>
      <c r="CH111" s="101" t="s">
        <v>120</v>
      </c>
      <c r="CI111" s="102">
        <v>5</v>
      </c>
      <c r="CK111" s="114">
        <v>17.166666666666668</v>
      </c>
      <c r="CL111" s="101" t="s">
        <v>113</v>
      </c>
      <c r="CM111" s="101" t="s">
        <v>97</v>
      </c>
      <c r="CN111" s="101" t="s">
        <v>114</v>
      </c>
      <c r="CO111" s="102">
        <v>7</v>
      </c>
      <c r="CV111" s="73"/>
      <c r="CW111" s="73"/>
      <c r="CX111" s="73"/>
      <c r="DB111" s="72"/>
    </row>
    <row r="112" spans="3:106" ht="15">
      <c r="C112" s="100">
        <v>106</v>
      </c>
      <c r="D112" s="101" t="s">
        <v>357</v>
      </c>
      <c r="E112" s="101" t="s">
        <v>97</v>
      </c>
      <c r="F112" s="101" t="s">
        <v>104</v>
      </c>
      <c r="G112" s="102">
        <v>4</v>
      </c>
      <c r="I112" s="103">
        <v>106</v>
      </c>
      <c r="J112" s="104" t="s">
        <v>293</v>
      </c>
      <c r="K112" s="104" t="s">
        <v>97</v>
      </c>
      <c r="L112" s="104" t="s">
        <v>276</v>
      </c>
      <c r="M112" s="105">
        <v>8</v>
      </c>
      <c r="N112" s="80"/>
      <c r="O112" s="133">
        <v>106</v>
      </c>
      <c r="P112" s="129" t="s">
        <v>801</v>
      </c>
      <c r="Q112" s="135" t="s">
        <v>285</v>
      </c>
      <c r="R112" s="136" t="s">
        <v>191</v>
      </c>
      <c r="T112" s="103">
        <v>106</v>
      </c>
      <c r="U112" s="109" t="s">
        <v>719</v>
      </c>
      <c r="V112" s="104" t="s">
        <v>296</v>
      </c>
      <c r="W112" s="105" t="s">
        <v>802</v>
      </c>
      <c r="AE112" s="103">
        <v>106</v>
      </c>
      <c r="AF112" s="2" t="s">
        <v>803</v>
      </c>
      <c r="AG112" s="104" t="s">
        <v>688</v>
      </c>
      <c r="AH112" s="104" t="s">
        <v>218</v>
      </c>
      <c r="AI112" s="105">
        <v>10</v>
      </c>
      <c r="AK112" s="111" t="s">
        <v>357</v>
      </c>
      <c r="AL112" s="100">
        <v>106</v>
      </c>
      <c r="AM112" s="104">
        <v>135</v>
      </c>
      <c r="AN112" s="104">
        <v>94</v>
      </c>
      <c r="AO112" s="104">
        <v>142</v>
      </c>
      <c r="AP112" s="104" t="s">
        <v>518</v>
      </c>
      <c r="AQ112" s="112">
        <v>122</v>
      </c>
      <c r="AR112" s="113">
        <f t="shared" si="1"/>
        <v>119.8</v>
      </c>
      <c r="AS112" s="91"/>
      <c r="AT112" s="104">
        <f>(MATCH("matt jones*",SI,0))</f>
        <v>122</v>
      </c>
      <c r="AU112" s="73">
        <v>94</v>
      </c>
      <c r="AV112" s="73">
        <v>142</v>
      </c>
      <c r="AW112" s="73" t="e">
        <v>#N/A</v>
      </c>
      <c r="AX112" s="73">
        <v>122</v>
      </c>
      <c r="AY112" s="114">
        <v>106</v>
      </c>
      <c r="AZ112" s="115" t="s">
        <v>498</v>
      </c>
      <c r="BA112" s="101" t="s">
        <v>97</v>
      </c>
      <c r="BB112" s="101" t="s">
        <v>234</v>
      </c>
      <c r="BC112" s="102">
        <v>7</v>
      </c>
      <c r="BD112" s="57"/>
      <c r="BE112" s="114">
        <v>43.5</v>
      </c>
      <c r="BF112" s="101" t="s">
        <v>148</v>
      </c>
      <c r="BG112" s="101" t="s">
        <v>94</v>
      </c>
      <c r="BH112" s="101" t="s">
        <v>168</v>
      </c>
      <c r="BI112" s="102">
        <v>10</v>
      </c>
      <c r="BJ112" s="91"/>
      <c r="BK112" s="100">
        <v>95</v>
      </c>
      <c r="BL112" s="101" t="s">
        <v>155</v>
      </c>
      <c r="BM112" s="91"/>
      <c r="BN112" s="100">
        <v>107</v>
      </c>
      <c r="BO112" s="101" t="s">
        <v>804</v>
      </c>
      <c r="BQ112" s="100">
        <v>147</v>
      </c>
      <c r="BR112" s="101" t="s">
        <v>805</v>
      </c>
      <c r="BT112" s="118">
        <v>97</v>
      </c>
      <c r="BU112" s="101" t="s">
        <v>806</v>
      </c>
      <c r="BY112" s="114">
        <v>85.5</v>
      </c>
      <c r="BZ112" s="101" t="s">
        <v>250</v>
      </c>
      <c r="CA112" s="101" t="s">
        <v>94</v>
      </c>
      <c r="CB112" s="101" t="s">
        <v>211</v>
      </c>
      <c r="CC112" s="102">
        <v>4</v>
      </c>
      <c r="CE112" s="114">
        <v>33.5</v>
      </c>
      <c r="CF112" s="101" t="s">
        <v>346</v>
      </c>
      <c r="CG112" s="101" t="s">
        <v>94</v>
      </c>
      <c r="CH112" s="101" t="s">
        <v>152</v>
      </c>
      <c r="CI112" s="102">
        <v>9</v>
      </c>
      <c r="CK112" s="114">
        <v>40</v>
      </c>
      <c r="CL112" s="101" t="s">
        <v>233</v>
      </c>
      <c r="CM112" s="101" t="s">
        <v>97</v>
      </c>
      <c r="CN112" s="101" t="s">
        <v>234</v>
      </c>
      <c r="CO112" s="102">
        <v>7</v>
      </c>
      <c r="CV112" s="73"/>
      <c r="CW112" s="73"/>
      <c r="CX112" s="73"/>
      <c r="DB112" s="72"/>
    </row>
    <row r="113" spans="3:106" ht="15">
      <c r="C113" s="100">
        <v>107</v>
      </c>
      <c r="D113" s="101" t="s">
        <v>778</v>
      </c>
      <c r="E113" s="101" t="s">
        <v>94</v>
      </c>
      <c r="F113" s="101" t="s">
        <v>95</v>
      </c>
      <c r="G113" s="102">
        <v>7</v>
      </c>
      <c r="I113" s="103">
        <v>107</v>
      </c>
      <c r="J113" s="104" t="s">
        <v>506</v>
      </c>
      <c r="K113" s="104" t="s">
        <v>97</v>
      </c>
      <c r="L113" s="104" t="s">
        <v>200</v>
      </c>
      <c r="M113" s="105">
        <v>5</v>
      </c>
      <c r="N113" s="80"/>
      <c r="O113" s="133">
        <v>107</v>
      </c>
      <c r="P113" s="129" t="s">
        <v>606</v>
      </c>
      <c r="Q113" s="135" t="s">
        <v>285</v>
      </c>
      <c r="R113" s="136" t="s">
        <v>649</v>
      </c>
      <c r="T113" s="103">
        <v>107</v>
      </c>
      <c r="U113" s="109" t="s">
        <v>614</v>
      </c>
      <c r="V113" s="104" t="s">
        <v>296</v>
      </c>
      <c r="W113" s="105" t="s">
        <v>807</v>
      </c>
      <c r="AE113" s="103">
        <v>107</v>
      </c>
      <c r="AF113" s="2" t="s">
        <v>521</v>
      </c>
      <c r="AG113" s="104" t="s">
        <v>285</v>
      </c>
      <c r="AH113" s="104" t="s">
        <v>183</v>
      </c>
      <c r="AI113" s="105">
        <v>8</v>
      </c>
      <c r="AK113" s="111" t="s">
        <v>778</v>
      </c>
      <c r="AL113" s="100">
        <v>107</v>
      </c>
      <c r="AM113" s="104">
        <v>108</v>
      </c>
      <c r="AN113" s="104">
        <v>97</v>
      </c>
      <c r="AO113" s="104">
        <v>123</v>
      </c>
      <c r="AP113" s="104" t="s">
        <v>518</v>
      </c>
      <c r="AQ113" s="112">
        <v>110</v>
      </c>
      <c r="AR113" s="113">
        <f t="shared" si="1"/>
        <v>109</v>
      </c>
      <c r="AS113" s="91"/>
      <c r="AT113" s="104">
        <f>(MATCH("Michael Turner*",SI,0))</f>
        <v>110</v>
      </c>
      <c r="AU113" s="73">
        <v>97</v>
      </c>
      <c r="AV113" s="73">
        <v>123</v>
      </c>
      <c r="AW113" s="73" t="e">
        <v>#N/A</v>
      </c>
      <c r="AX113" s="73">
        <v>110</v>
      </c>
      <c r="AY113" s="114">
        <v>106.2</v>
      </c>
      <c r="AZ113" s="115" t="s">
        <v>213</v>
      </c>
      <c r="BA113" s="101" t="s">
        <v>105</v>
      </c>
      <c r="BB113" s="101" t="s">
        <v>213</v>
      </c>
      <c r="BC113" s="102">
        <v>10</v>
      </c>
      <c r="BD113" s="57"/>
      <c r="BE113" s="114">
        <v>49.166666666666664</v>
      </c>
      <c r="BF113" s="101" t="s">
        <v>560</v>
      </c>
      <c r="BG113" s="101" t="s">
        <v>94</v>
      </c>
      <c r="BH113" s="101" t="s">
        <v>164</v>
      </c>
      <c r="BI113" s="102">
        <v>8</v>
      </c>
      <c r="BJ113" s="91"/>
      <c r="BK113" s="100">
        <v>223</v>
      </c>
      <c r="BL113" s="101" t="s">
        <v>808</v>
      </c>
      <c r="BM113" s="91"/>
      <c r="BN113" s="100">
        <v>87</v>
      </c>
      <c r="BO113" s="101" t="s">
        <v>475</v>
      </c>
      <c r="BQ113" s="100">
        <v>131</v>
      </c>
      <c r="BR113" s="101" t="s">
        <v>809</v>
      </c>
      <c r="BT113" s="118">
        <v>70</v>
      </c>
      <c r="BU113" s="101" t="s">
        <v>810</v>
      </c>
      <c r="BY113" s="114">
        <v>81.33333333333333</v>
      </c>
      <c r="BZ113" s="101" t="s">
        <v>478</v>
      </c>
      <c r="CA113" s="101" t="s">
        <v>94</v>
      </c>
      <c r="CB113" s="101" t="s">
        <v>415</v>
      </c>
      <c r="CC113" s="102">
        <v>5</v>
      </c>
      <c r="CE113" s="114">
        <v>43.4</v>
      </c>
      <c r="CF113" s="101" t="s">
        <v>113</v>
      </c>
      <c r="CG113" s="101" t="s">
        <v>97</v>
      </c>
      <c r="CH113" s="101" t="s">
        <v>152</v>
      </c>
      <c r="CI113" s="102">
        <v>9</v>
      </c>
      <c r="CK113" s="114">
        <v>69.66666666666667</v>
      </c>
      <c r="CL113" s="101" t="s">
        <v>373</v>
      </c>
      <c r="CM113" s="101" t="s">
        <v>97</v>
      </c>
      <c r="CN113" s="101" t="s">
        <v>374</v>
      </c>
      <c r="CO113" s="102">
        <v>7</v>
      </c>
      <c r="CV113" s="73"/>
      <c r="CW113" s="73"/>
      <c r="CX113" s="73"/>
      <c r="DB113" s="72"/>
    </row>
    <row r="114" spans="3:106" ht="15">
      <c r="C114" s="100">
        <v>108</v>
      </c>
      <c r="D114" s="101" t="s">
        <v>616</v>
      </c>
      <c r="E114" s="101" t="s">
        <v>94</v>
      </c>
      <c r="F114" s="101" t="s">
        <v>222</v>
      </c>
      <c r="G114" s="102">
        <v>6</v>
      </c>
      <c r="I114" s="103">
        <v>108</v>
      </c>
      <c r="J114" s="104" t="s">
        <v>778</v>
      </c>
      <c r="K114" s="104" t="s">
        <v>94</v>
      </c>
      <c r="L114" s="104" t="s">
        <v>555</v>
      </c>
      <c r="M114" s="105">
        <v>7</v>
      </c>
      <c r="N114" s="80"/>
      <c r="O114" s="133">
        <v>108</v>
      </c>
      <c r="P114" s="129" t="s">
        <v>208</v>
      </c>
      <c r="Q114" s="135" t="s">
        <v>511</v>
      </c>
      <c r="R114" s="136" t="s">
        <v>191</v>
      </c>
      <c r="T114" s="103">
        <v>108</v>
      </c>
      <c r="U114" s="109" t="s">
        <v>402</v>
      </c>
      <c r="V114" s="104" t="s">
        <v>179</v>
      </c>
      <c r="W114" s="105" t="s">
        <v>798</v>
      </c>
      <c r="AE114" s="103">
        <v>108</v>
      </c>
      <c r="AF114" s="2" t="s">
        <v>811</v>
      </c>
      <c r="AG114" s="104" t="s">
        <v>391</v>
      </c>
      <c r="AH114" s="104" t="s">
        <v>428</v>
      </c>
      <c r="AI114" s="105">
        <v>6</v>
      </c>
      <c r="AK114" s="111" t="s">
        <v>616</v>
      </c>
      <c r="AL114" s="100">
        <v>108</v>
      </c>
      <c r="AM114" s="104">
        <v>149</v>
      </c>
      <c r="AN114" s="104">
        <v>87</v>
      </c>
      <c r="AO114" s="104">
        <v>143</v>
      </c>
      <c r="AP114" s="104" t="s">
        <v>518</v>
      </c>
      <c r="AQ114" s="112">
        <v>138</v>
      </c>
      <c r="AR114" s="113">
        <f t="shared" si="1"/>
        <v>125</v>
      </c>
      <c r="AS114" s="91"/>
      <c r="AT114" s="104">
        <f>(MATCH("Mike Bell*",SI,0))</f>
        <v>138</v>
      </c>
      <c r="AU114" s="73">
        <v>87</v>
      </c>
      <c r="AV114" s="73">
        <v>143</v>
      </c>
      <c r="AW114" s="73" t="e">
        <v>#N/A</v>
      </c>
      <c r="AX114" s="73">
        <v>138</v>
      </c>
      <c r="AY114" s="114">
        <v>109</v>
      </c>
      <c r="AZ114" s="115" t="s">
        <v>778</v>
      </c>
      <c r="BA114" s="101" t="s">
        <v>94</v>
      </c>
      <c r="BB114" s="101" t="s">
        <v>95</v>
      </c>
      <c r="BC114" s="102">
        <v>7</v>
      </c>
      <c r="BD114" s="57"/>
      <c r="BE114" s="114">
        <v>51.333333333333336</v>
      </c>
      <c r="BF114" s="101" t="s">
        <v>531</v>
      </c>
      <c r="BG114" s="101" t="s">
        <v>94</v>
      </c>
      <c r="BH114" s="101" t="s">
        <v>374</v>
      </c>
      <c r="BI114" s="102">
        <v>7</v>
      </c>
      <c r="BJ114" s="91"/>
      <c r="BK114" s="100">
        <v>155</v>
      </c>
      <c r="BL114" s="101" t="s">
        <v>685</v>
      </c>
      <c r="BM114" s="91"/>
      <c r="BN114" s="100">
        <v>41</v>
      </c>
      <c r="BO114" s="101" t="s">
        <v>238</v>
      </c>
      <c r="BQ114" s="100">
        <v>69</v>
      </c>
      <c r="BR114" s="101" t="s">
        <v>812</v>
      </c>
      <c r="BT114" s="118">
        <v>73</v>
      </c>
      <c r="BU114" s="101" t="s">
        <v>637</v>
      </c>
      <c r="BY114" s="114">
        <v>30.666666666666668</v>
      </c>
      <c r="BZ114" s="101" t="s">
        <v>121</v>
      </c>
      <c r="CA114" s="101" t="s">
        <v>97</v>
      </c>
      <c r="CB114" s="101" t="s">
        <v>103</v>
      </c>
      <c r="CC114" s="102">
        <v>8</v>
      </c>
      <c r="CE114" s="114">
        <v>48.166666666666664</v>
      </c>
      <c r="CF114" s="101" t="s">
        <v>320</v>
      </c>
      <c r="CG114" s="101" t="s">
        <v>97</v>
      </c>
      <c r="CH114" s="101" t="s">
        <v>152</v>
      </c>
      <c r="CI114" s="102">
        <v>9</v>
      </c>
      <c r="CK114" s="114">
        <v>81.66666666666667</v>
      </c>
      <c r="CL114" s="101" t="s">
        <v>449</v>
      </c>
      <c r="CM114" s="101" t="s">
        <v>97</v>
      </c>
      <c r="CN114" s="101" t="s">
        <v>95</v>
      </c>
      <c r="CO114" s="102">
        <v>7</v>
      </c>
      <c r="CV114" s="73"/>
      <c r="CW114" s="73"/>
      <c r="CX114" s="73"/>
      <c r="DB114" s="72"/>
    </row>
    <row r="115" spans="3:106" ht="15">
      <c r="C115" s="100">
        <v>109</v>
      </c>
      <c r="D115" s="101" t="s">
        <v>275</v>
      </c>
      <c r="E115" s="101" t="s">
        <v>94</v>
      </c>
      <c r="F115" s="101" t="s">
        <v>171</v>
      </c>
      <c r="G115" s="102">
        <v>4</v>
      </c>
      <c r="I115" s="103">
        <v>109</v>
      </c>
      <c r="J115" s="104" t="s">
        <v>100</v>
      </c>
      <c r="K115" s="104" t="s">
        <v>101</v>
      </c>
      <c r="L115" s="104" t="s">
        <v>214</v>
      </c>
      <c r="M115" s="105">
        <v>6</v>
      </c>
      <c r="N115" s="80"/>
      <c r="O115" s="133">
        <v>109</v>
      </c>
      <c r="P115" s="129" t="s">
        <v>745</v>
      </c>
      <c r="Q115" s="135" t="s">
        <v>391</v>
      </c>
      <c r="R115" s="136" t="s">
        <v>425</v>
      </c>
      <c r="T115" s="103">
        <v>109</v>
      </c>
      <c r="U115" s="109" t="s">
        <v>813</v>
      </c>
      <c r="V115" s="104" t="s">
        <v>296</v>
      </c>
      <c r="W115" s="105" t="s">
        <v>802</v>
      </c>
      <c r="AE115" s="103">
        <v>109</v>
      </c>
      <c r="AF115" s="2" t="s">
        <v>347</v>
      </c>
      <c r="AG115" s="104" t="s">
        <v>285</v>
      </c>
      <c r="AH115" s="104" t="s">
        <v>232</v>
      </c>
      <c r="AI115" s="105">
        <v>4</v>
      </c>
      <c r="AK115" s="111" t="s">
        <v>275</v>
      </c>
      <c r="AL115" s="100">
        <v>109</v>
      </c>
      <c r="AM115" s="104">
        <v>101</v>
      </c>
      <c r="AN115" s="104">
        <v>140</v>
      </c>
      <c r="AO115" s="104">
        <v>112</v>
      </c>
      <c r="AP115" s="104" t="s">
        <v>518</v>
      </c>
      <c r="AQ115" s="112">
        <v>120</v>
      </c>
      <c r="AR115" s="113">
        <f t="shared" si="1"/>
        <v>116.4</v>
      </c>
      <c r="AS115" s="91"/>
      <c r="AT115" s="104">
        <f>(MATCH("Chris Brown*",SI,0))</f>
        <v>120</v>
      </c>
      <c r="AU115" s="73">
        <v>140</v>
      </c>
      <c r="AV115" s="73">
        <v>112</v>
      </c>
      <c r="AW115" s="73" t="e">
        <v>#N/A</v>
      </c>
      <c r="AX115" s="73">
        <v>120</v>
      </c>
      <c r="AY115" s="114">
        <v>109.4</v>
      </c>
      <c r="AZ115" s="115" t="s">
        <v>506</v>
      </c>
      <c r="BA115" s="101" t="s">
        <v>97</v>
      </c>
      <c r="BB115" s="101" t="s">
        <v>173</v>
      </c>
      <c r="BC115" s="102">
        <v>5</v>
      </c>
      <c r="BD115" s="57"/>
      <c r="BE115" s="114">
        <v>58.5</v>
      </c>
      <c r="BF115" s="101" t="s">
        <v>198</v>
      </c>
      <c r="BG115" s="101" t="s">
        <v>94</v>
      </c>
      <c r="BH115" s="101" t="s">
        <v>197</v>
      </c>
      <c r="BI115" s="102">
        <v>8</v>
      </c>
      <c r="BJ115" s="91"/>
      <c r="BK115" s="119" t="s">
        <v>384</v>
      </c>
      <c r="BL115" s="121"/>
      <c r="BM115" s="91"/>
      <c r="BN115" s="100">
        <v>153</v>
      </c>
      <c r="BO115" s="101" t="s">
        <v>814</v>
      </c>
      <c r="BQ115" s="100">
        <v>59</v>
      </c>
      <c r="BR115" s="101" t="s">
        <v>815</v>
      </c>
      <c r="BT115" s="118">
        <v>17</v>
      </c>
      <c r="BU115" s="101" t="s">
        <v>406</v>
      </c>
      <c r="BY115" s="114">
        <v>3</v>
      </c>
      <c r="BZ115" s="101" t="s">
        <v>123</v>
      </c>
      <c r="CA115" s="101" t="s">
        <v>94</v>
      </c>
      <c r="CB115" s="101" t="s">
        <v>124</v>
      </c>
      <c r="CC115" s="102">
        <v>8</v>
      </c>
      <c r="CE115" s="114">
        <v>61</v>
      </c>
      <c r="CF115" s="101" t="s">
        <v>609</v>
      </c>
      <c r="CG115" s="101" t="s">
        <v>196</v>
      </c>
      <c r="CH115" s="101" t="s">
        <v>152</v>
      </c>
      <c r="CI115" s="102">
        <v>9</v>
      </c>
      <c r="CK115" s="114">
        <v>106</v>
      </c>
      <c r="CL115" s="101" t="s">
        <v>498</v>
      </c>
      <c r="CM115" s="101" t="s">
        <v>97</v>
      </c>
      <c r="CN115" s="101" t="s">
        <v>234</v>
      </c>
      <c r="CO115" s="102">
        <v>7</v>
      </c>
      <c r="CV115" s="73"/>
      <c r="CW115" s="73"/>
      <c r="CX115" s="73"/>
      <c r="DB115" s="72"/>
    </row>
    <row r="116" spans="3:106" ht="15">
      <c r="C116" s="100">
        <v>110</v>
      </c>
      <c r="D116" s="101" t="s">
        <v>675</v>
      </c>
      <c r="E116" s="101" t="s">
        <v>94</v>
      </c>
      <c r="F116" s="101" t="s">
        <v>234</v>
      </c>
      <c r="G116" s="102">
        <v>7</v>
      </c>
      <c r="I116" s="103">
        <v>110</v>
      </c>
      <c r="J116" s="104" t="s">
        <v>675</v>
      </c>
      <c r="K116" s="104" t="s">
        <v>94</v>
      </c>
      <c r="L116" s="104" t="s">
        <v>405</v>
      </c>
      <c r="M116" s="105">
        <v>7</v>
      </c>
      <c r="N116" s="80"/>
      <c r="O116" s="133">
        <v>110</v>
      </c>
      <c r="P116" s="129" t="s">
        <v>724</v>
      </c>
      <c r="Q116" s="135" t="s">
        <v>391</v>
      </c>
      <c r="R116" s="136" t="s">
        <v>109</v>
      </c>
      <c r="T116" s="103">
        <v>110</v>
      </c>
      <c r="U116" s="109" t="s">
        <v>816</v>
      </c>
      <c r="V116" s="104" t="s">
        <v>791</v>
      </c>
      <c r="W116" s="105"/>
      <c r="AE116" s="103">
        <v>110</v>
      </c>
      <c r="AF116" s="2" t="s">
        <v>778</v>
      </c>
      <c r="AG116" s="104" t="s">
        <v>87</v>
      </c>
      <c r="AH116" s="104" t="s">
        <v>88</v>
      </c>
      <c r="AI116" s="105">
        <v>7</v>
      </c>
      <c r="AK116" s="111" t="s">
        <v>675</v>
      </c>
      <c r="AL116" s="100">
        <v>110</v>
      </c>
      <c r="AM116" s="104">
        <v>110</v>
      </c>
      <c r="AN116" s="104">
        <v>85</v>
      </c>
      <c r="AO116" s="104">
        <v>88</v>
      </c>
      <c r="AP116" s="104">
        <v>95</v>
      </c>
      <c r="AQ116" s="112">
        <v>96</v>
      </c>
      <c r="AR116" s="113">
        <f t="shared" si="1"/>
        <v>97.33333333333333</v>
      </c>
      <c r="AS116" s="91"/>
      <c r="AT116" s="104">
        <f>(MATCH("Vernand Morency*",SI,0))</f>
        <v>96</v>
      </c>
      <c r="AU116" s="73">
        <v>85</v>
      </c>
      <c r="AV116" s="73">
        <v>88</v>
      </c>
      <c r="AW116" s="73">
        <v>95</v>
      </c>
      <c r="AX116" s="73">
        <v>96</v>
      </c>
      <c r="AY116" s="114">
        <v>110.5</v>
      </c>
      <c r="AZ116" s="115" t="s">
        <v>292</v>
      </c>
      <c r="BA116" s="101" t="s">
        <v>154</v>
      </c>
      <c r="BB116" s="101" t="s">
        <v>184</v>
      </c>
      <c r="BC116" s="102">
        <v>6</v>
      </c>
      <c r="BD116" s="57"/>
      <c r="BE116" s="114">
        <v>61.333333333333336</v>
      </c>
      <c r="BF116" s="101" t="s">
        <v>487</v>
      </c>
      <c r="BG116" s="101" t="s">
        <v>94</v>
      </c>
      <c r="BH116" s="101" t="s">
        <v>164</v>
      </c>
      <c r="BI116" s="102">
        <v>8</v>
      </c>
      <c r="BJ116" s="91"/>
      <c r="BK116" s="100">
        <v>73</v>
      </c>
      <c r="BL116" s="101" t="s">
        <v>544</v>
      </c>
      <c r="BM116" s="91"/>
      <c r="BN116" s="100">
        <v>44</v>
      </c>
      <c r="BO116" s="101" t="s">
        <v>392</v>
      </c>
      <c r="BQ116" s="100">
        <v>123</v>
      </c>
      <c r="BR116" s="101" t="s">
        <v>817</v>
      </c>
      <c r="BT116" s="118">
        <v>63</v>
      </c>
      <c r="BU116" s="101" t="s">
        <v>549</v>
      </c>
      <c r="BY116" s="114">
        <v>13.166666666666666</v>
      </c>
      <c r="BZ116" s="101" t="s">
        <v>212</v>
      </c>
      <c r="CA116" s="101" t="s">
        <v>94</v>
      </c>
      <c r="CB116" s="101" t="s">
        <v>213</v>
      </c>
      <c r="CC116" s="102">
        <v>10</v>
      </c>
      <c r="CE116" s="114">
        <v>99.16666666666667</v>
      </c>
      <c r="CF116" s="101" t="s">
        <v>659</v>
      </c>
      <c r="CG116" s="101" t="s">
        <v>154</v>
      </c>
      <c r="CH116" s="101" t="s">
        <v>152</v>
      </c>
      <c r="CI116" s="102">
        <v>9</v>
      </c>
      <c r="CK116" s="114">
        <v>145</v>
      </c>
      <c r="CL116" s="101" t="s">
        <v>526</v>
      </c>
      <c r="CM116" s="101" t="s">
        <v>97</v>
      </c>
      <c r="CN116" s="101" t="s">
        <v>95</v>
      </c>
      <c r="CO116" s="102">
        <v>7</v>
      </c>
      <c r="CV116" s="73"/>
      <c r="CW116" s="73"/>
      <c r="CX116" s="73"/>
      <c r="DB116" s="72"/>
    </row>
    <row r="117" spans="3:106" ht="15.75" thickBot="1">
      <c r="C117" s="100">
        <v>111</v>
      </c>
      <c r="D117" s="101" t="s">
        <v>496</v>
      </c>
      <c r="E117" s="101" t="s">
        <v>94</v>
      </c>
      <c r="F117" s="101" t="s">
        <v>130</v>
      </c>
      <c r="G117" s="102">
        <v>5</v>
      </c>
      <c r="I117" s="103">
        <v>111</v>
      </c>
      <c r="J117" s="104" t="s">
        <v>227</v>
      </c>
      <c r="K117" s="104" t="s">
        <v>94</v>
      </c>
      <c r="L117" s="104" t="s">
        <v>617</v>
      </c>
      <c r="M117" s="105">
        <v>8</v>
      </c>
      <c r="N117" s="80"/>
      <c r="O117" s="133">
        <v>111</v>
      </c>
      <c r="P117" s="129" t="s">
        <v>754</v>
      </c>
      <c r="Q117" s="135" t="s">
        <v>87</v>
      </c>
      <c r="R117" s="136" t="s">
        <v>692</v>
      </c>
      <c r="T117" s="103">
        <v>111</v>
      </c>
      <c r="U117" s="109" t="s">
        <v>225</v>
      </c>
      <c r="V117" s="104" t="s">
        <v>179</v>
      </c>
      <c r="W117" s="105" t="s">
        <v>818</v>
      </c>
      <c r="AE117" s="103">
        <v>111</v>
      </c>
      <c r="AF117" s="2" t="s">
        <v>819</v>
      </c>
      <c r="AG117" s="104" t="s">
        <v>391</v>
      </c>
      <c r="AH117" s="104" t="s">
        <v>520</v>
      </c>
      <c r="AI117" s="105">
        <v>7</v>
      </c>
      <c r="AK117" s="111" t="s">
        <v>496</v>
      </c>
      <c r="AL117" s="100">
        <v>111</v>
      </c>
      <c r="AM117" s="104" t="s">
        <v>518</v>
      </c>
      <c r="AN117" s="104" t="s">
        <v>518</v>
      </c>
      <c r="AO117" s="104" t="s">
        <v>518</v>
      </c>
      <c r="AP117" s="104" t="s">
        <v>518</v>
      </c>
      <c r="AQ117" s="112">
        <v>183</v>
      </c>
      <c r="AR117" s="113">
        <f t="shared" si="1"/>
        <v>147</v>
      </c>
      <c r="AS117" s="91"/>
      <c r="AT117" s="104">
        <f>(MATCH("Kenny Irons*",SI,0))</f>
        <v>183</v>
      </c>
      <c r="AU117" s="73" t="e">
        <v>#N/A</v>
      </c>
      <c r="AV117" s="73" t="e">
        <v>#N/A</v>
      </c>
      <c r="AW117" s="73" t="e">
        <v>#N/A</v>
      </c>
      <c r="AX117" s="73">
        <v>183</v>
      </c>
      <c r="AY117" s="114">
        <v>111.2</v>
      </c>
      <c r="AZ117" s="115" t="s">
        <v>95</v>
      </c>
      <c r="BA117" s="101" t="s">
        <v>105</v>
      </c>
      <c r="BB117" s="101" t="s">
        <v>95</v>
      </c>
      <c r="BC117" s="102">
        <v>7</v>
      </c>
      <c r="BD117" s="57"/>
      <c r="BE117" s="114">
        <v>62.333333333333336</v>
      </c>
      <c r="BF117" s="101" t="s">
        <v>386</v>
      </c>
      <c r="BG117" s="101" t="s">
        <v>94</v>
      </c>
      <c r="BH117" s="101" t="s">
        <v>114</v>
      </c>
      <c r="BI117" s="102">
        <v>7</v>
      </c>
      <c r="BJ117" s="91"/>
      <c r="BK117" s="100">
        <v>11</v>
      </c>
      <c r="BL117" s="101" t="s">
        <v>102</v>
      </c>
      <c r="BM117" s="91"/>
      <c r="BN117" s="100">
        <v>143</v>
      </c>
      <c r="BO117" s="101" t="s">
        <v>413</v>
      </c>
      <c r="BQ117" s="100">
        <v>47</v>
      </c>
      <c r="BR117" s="101" t="s">
        <v>820</v>
      </c>
      <c r="BT117" s="118">
        <v>20</v>
      </c>
      <c r="BU117" s="101" t="s">
        <v>327</v>
      </c>
      <c r="BY117" s="114">
        <v>55.166666666666664</v>
      </c>
      <c r="BZ117" s="101" t="s">
        <v>339</v>
      </c>
      <c r="CA117" s="101" t="s">
        <v>97</v>
      </c>
      <c r="CB117" s="101" t="s">
        <v>340</v>
      </c>
      <c r="CC117" s="102">
        <v>10</v>
      </c>
      <c r="CE117" s="114">
        <v>111.6</v>
      </c>
      <c r="CF117" s="101" t="s">
        <v>743</v>
      </c>
      <c r="CG117" s="101" t="s">
        <v>94</v>
      </c>
      <c r="CH117" s="101" t="s">
        <v>152</v>
      </c>
      <c r="CI117" s="102">
        <v>9</v>
      </c>
      <c r="CK117" s="124">
        <v>161</v>
      </c>
      <c r="CL117" s="125" t="s">
        <v>403</v>
      </c>
      <c r="CM117" s="125" t="s">
        <v>97</v>
      </c>
      <c r="CN117" s="125" t="s">
        <v>114</v>
      </c>
      <c r="CO117" s="126">
        <v>7</v>
      </c>
      <c r="CV117" s="73"/>
      <c r="CW117" s="73"/>
      <c r="CX117" s="73"/>
      <c r="DB117" s="72"/>
    </row>
    <row r="118" spans="3:106" ht="15">
      <c r="C118" s="100">
        <v>112</v>
      </c>
      <c r="D118" s="101" t="s">
        <v>261</v>
      </c>
      <c r="E118" s="101" t="s">
        <v>94</v>
      </c>
      <c r="F118" s="101" t="s">
        <v>262</v>
      </c>
      <c r="G118" s="102">
        <v>6</v>
      </c>
      <c r="I118" s="103">
        <v>112</v>
      </c>
      <c r="J118" s="104" t="s">
        <v>498</v>
      </c>
      <c r="K118" s="104" t="s">
        <v>97</v>
      </c>
      <c r="L118" s="104" t="s">
        <v>405</v>
      </c>
      <c r="M118" s="105">
        <v>7</v>
      </c>
      <c r="N118" s="80"/>
      <c r="O118" s="133">
        <v>112</v>
      </c>
      <c r="P118" s="129" t="s">
        <v>821</v>
      </c>
      <c r="Q118" s="135" t="s">
        <v>504</v>
      </c>
      <c r="R118" s="136" t="s">
        <v>358</v>
      </c>
      <c r="T118" s="103">
        <v>112</v>
      </c>
      <c r="U118" s="109" t="s">
        <v>260</v>
      </c>
      <c r="V118" s="104" t="s">
        <v>90</v>
      </c>
      <c r="W118" s="105" t="s">
        <v>822</v>
      </c>
      <c r="AE118" s="103">
        <v>112</v>
      </c>
      <c r="AF118" s="2" t="s">
        <v>823</v>
      </c>
      <c r="AG118" s="104" t="s">
        <v>202</v>
      </c>
      <c r="AH118" s="104" t="s">
        <v>543</v>
      </c>
      <c r="AI118" s="105">
        <v>8</v>
      </c>
      <c r="AK118" s="111" t="s">
        <v>261</v>
      </c>
      <c r="AL118" s="100">
        <v>112</v>
      </c>
      <c r="AM118" s="104">
        <v>156</v>
      </c>
      <c r="AN118" s="104">
        <v>123</v>
      </c>
      <c r="AO118" s="104">
        <v>126</v>
      </c>
      <c r="AP118" s="104" t="s">
        <v>518</v>
      </c>
      <c r="AQ118" s="112" t="s">
        <v>518</v>
      </c>
      <c r="AR118" s="113">
        <f t="shared" si="1"/>
        <v>129.25</v>
      </c>
      <c r="AS118" s="91"/>
      <c r="AT118" s="104" t="e">
        <f>(MATCH("Anthony Thomas*",SI,0))</f>
        <v>#N/A</v>
      </c>
      <c r="AU118" s="73">
        <v>123</v>
      </c>
      <c r="AV118" s="73">
        <v>126</v>
      </c>
      <c r="AW118" s="73" t="e">
        <v>#N/A</v>
      </c>
      <c r="AX118" s="73" t="e">
        <v>#N/A</v>
      </c>
      <c r="AY118" s="114">
        <v>111.6</v>
      </c>
      <c r="AZ118" s="115" t="s">
        <v>743</v>
      </c>
      <c r="BA118" s="101" t="s">
        <v>94</v>
      </c>
      <c r="BB118" s="101" t="s">
        <v>152</v>
      </c>
      <c r="BC118" s="102">
        <v>9</v>
      </c>
      <c r="BD118" s="57"/>
      <c r="BE118" s="114">
        <v>69</v>
      </c>
      <c r="BF118" s="101" t="s">
        <v>461</v>
      </c>
      <c r="BG118" s="101" t="s">
        <v>94</v>
      </c>
      <c r="BH118" s="101" t="s">
        <v>120</v>
      </c>
      <c r="BI118" s="102">
        <v>5</v>
      </c>
      <c r="BJ118" s="91"/>
      <c r="BK118" s="100">
        <v>48</v>
      </c>
      <c r="BL118" s="101" t="s">
        <v>659</v>
      </c>
      <c r="BM118" s="91"/>
      <c r="BN118" s="100">
        <v>167</v>
      </c>
      <c r="BO118" s="101" t="s">
        <v>600</v>
      </c>
      <c r="BQ118" s="100">
        <v>194</v>
      </c>
      <c r="BR118" s="101" t="s">
        <v>824</v>
      </c>
      <c r="BT118" s="118">
        <v>47</v>
      </c>
      <c r="BU118" s="101" t="s">
        <v>825</v>
      </c>
      <c r="BY118" s="114">
        <v>196</v>
      </c>
      <c r="BZ118" s="101" t="s">
        <v>826</v>
      </c>
      <c r="CA118" s="101" t="s">
        <v>101</v>
      </c>
      <c r="CB118" s="101" t="s">
        <v>152</v>
      </c>
      <c r="CC118" s="102">
        <v>9</v>
      </c>
      <c r="CE118" s="114">
        <v>160</v>
      </c>
      <c r="CF118" s="101" t="s">
        <v>206</v>
      </c>
      <c r="CG118" s="101" t="s">
        <v>97</v>
      </c>
      <c r="CH118" s="101" t="s">
        <v>152</v>
      </c>
      <c r="CI118" s="102">
        <v>9</v>
      </c>
      <c r="CK118" s="127">
        <v>93</v>
      </c>
      <c r="CL118" s="75" t="s">
        <v>241</v>
      </c>
      <c r="CM118" s="75" t="s">
        <v>105</v>
      </c>
      <c r="CN118" s="75" t="s">
        <v>241</v>
      </c>
      <c r="CO118" s="76">
        <v>8</v>
      </c>
      <c r="CV118" s="73"/>
      <c r="CW118" s="73"/>
      <c r="CX118" s="73"/>
      <c r="DB118" s="72"/>
    </row>
    <row r="119" spans="3:106" ht="15">
      <c r="C119" s="100">
        <v>113</v>
      </c>
      <c r="D119" s="101" t="s">
        <v>563</v>
      </c>
      <c r="E119" s="101" t="s">
        <v>94</v>
      </c>
      <c r="F119" s="101" t="s">
        <v>98</v>
      </c>
      <c r="G119" s="102">
        <v>6</v>
      </c>
      <c r="I119" s="103">
        <v>113</v>
      </c>
      <c r="J119" s="104" t="s">
        <v>490</v>
      </c>
      <c r="K119" s="104" t="s">
        <v>97</v>
      </c>
      <c r="L119" s="104" t="s">
        <v>175</v>
      </c>
      <c r="M119" s="105">
        <v>6</v>
      </c>
      <c r="N119" s="80"/>
      <c r="O119" s="133">
        <v>113</v>
      </c>
      <c r="P119" s="129" t="s">
        <v>827</v>
      </c>
      <c r="Q119" s="135" t="s">
        <v>391</v>
      </c>
      <c r="R119" s="136" t="s">
        <v>191</v>
      </c>
      <c r="T119" s="103">
        <v>113</v>
      </c>
      <c r="U119" s="109" t="s">
        <v>681</v>
      </c>
      <c r="V119" s="104" t="s">
        <v>90</v>
      </c>
      <c r="W119" s="105" t="s">
        <v>822</v>
      </c>
      <c r="AE119" s="103">
        <v>113</v>
      </c>
      <c r="AF119" s="2" t="s">
        <v>385</v>
      </c>
      <c r="AG119" s="104" t="s">
        <v>202</v>
      </c>
      <c r="AH119" s="104" t="s">
        <v>505</v>
      </c>
      <c r="AI119" s="105">
        <v>7</v>
      </c>
      <c r="AK119" s="111" t="s">
        <v>563</v>
      </c>
      <c r="AL119" s="100">
        <v>113</v>
      </c>
      <c r="AM119" s="104" t="s">
        <v>518</v>
      </c>
      <c r="AN119" s="104" t="s">
        <v>518</v>
      </c>
      <c r="AO119" s="104">
        <v>185</v>
      </c>
      <c r="AP119" s="104" t="s">
        <v>518</v>
      </c>
      <c r="AQ119" s="112" t="s">
        <v>518</v>
      </c>
      <c r="AR119" s="113">
        <f t="shared" si="1"/>
        <v>149</v>
      </c>
      <c r="AS119" s="91"/>
      <c r="AT119" s="104" t="e">
        <f>(MATCH("Dede Dorsey*",SI,0))</f>
        <v>#N/A</v>
      </c>
      <c r="AU119" s="73" t="e">
        <v>#N/A</v>
      </c>
      <c r="AV119" s="73">
        <v>185</v>
      </c>
      <c r="AW119" s="73" t="e">
        <v>#N/A</v>
      </c>
      <c r="AX119" s="73" t="e">
        <v>#N/A</v>
      </c>
      <c r="AY119" s="114">
        <v>112.4</v>
      </c>
      <c r="AZ119" s="115" t="s">
        <v>238</v>
      </c>
      <c r="BA119" s="101" t="s">
        <v>97</v>
      </c>
      <c r="BB119" s="101" t="s">
        <v>197</v>
      </c>
      <c r="BC119" s="102">
        <v>8</v>
      </c>
      <c r="BD119" s="57"/>
      <c r="BE119" s="114">
        <v>71.5</v>
      </c>
      <c r="BF119" s="101" t="s">
        <v>119</v>
      </c>
      <c r="BG119" s="101" t="s">
        <v>94</v>
      </c>
      <c r="BH119" s="101" t="s">
        <v>120</v>
      </c>
      <c r="BI119" s="102">
        <v>5</v>
      </c>
      <c r="BJ119" s="91"/>
      <c r="BK119" s="100">
        <v>106</v>
      </c>
      <c r="BL119" s="101" t="s">
        <v>705</v>
      </c>
      <c r="BM119" s="91"/>
      <c r="BN119" s="100">
        <v>95</v>
      </c>
      <c r="BO119" s="101" t="s">
        <v>176</v>
      </c>
      <c r="BQ119" s="100">
        <v>56</v>
      </c>
      <c r="BR119" s="101" t="s">
        <v>828</v>
      </c>
      <c r="BT119" s="119" t="s">
        <v>684</v>
      </c>
      <c r="BU119" s="121"/>
      <c r="BY119" s="114">
        <v>42.333333333333336</v>
      </c>
      <c r="BZ119" s="101" t="s">
        <v>270</v>
      </c>
      <c r="CA119" s="101" t="s">
        <v>97</v>
      </c>
      <c r="CB119" s="101" t="s">
        <v>262</v>
      </c>
      <c r="CC119" s="102">
        <v>6</v>
      </c>
      <c r="CE119" s="114">
        <v>188</v>
      </c>
      <c r="CF119" s="101" t="s">
        <v>151</v>
      </c>
      <c r="CG119" s="101" t="s">
        <v>94</v>
      </c>
      <c r="CH119" s="101" t="s">
        <v>152</v>
      </c>
      <c r="CI119" s="102">
        <v>9</v>
      </c>
      <c r="CK119" s="114">
        <v>134.2</v>
      </c>
      <c r="CL119" s="101" t="s">
        <v>164</v>
      </c>
      <c r="CM119" s="101" t="s">
        <v>105</v>
      </c>
      <c r="CN119" s="101" t="s">
        <v>164</v>
      </c>
      <c r="CO119" s="102">
        <v>8</v>
      </c>
      <c r="CV119" s="73"/>
      <c r="CW119" s="73"/>
      <c r="CX119" s="73"/>
      <c r="DB119" s="72"/>
    </row>
    <row r="120" spans="3:106" ht="15">
      <c r="C120" s="100">
        <v>114</v>
      </c>
      <c r="D120" s="101" t="s">
        <v>283</v>
      </c>
      <c r="E120" s="101" t="s">
        <v>94</v>
      </c>
      <c r="F120" s="101" t="s">
        <v>171</v>
      </c>
      <c r="G120" s="102">
        <v>4</v>
      </c>
      <c r="I120" s="103">
        <v>114</v>
      </c>
      <c r="J120" s="104" t="s">
        <v>347</v>
      </c>
      <c r="K120" s="104" t="s">
        <v>97</v>
      </c>
      <c r="L120" s="104" t="s">
        <v>251</v>
      </c>
      <c r="M120" s="105">
        <v>4</v>
      </c>
      <c r="N120" s="80"/>
      <c r="O120" s="133">
        <v>114</v>
      </c>
      <c r="P120" s="129" t="s">
        <v>829</v>
      </c>
      <c r="Q120" s="135" t="s">
        <v>830</v>
      </c>
      <c r="R120" s="136" t="s">
        <v>266</v>
      </c>
      <c r="T120" s="103">
        <v>114</v>
      </c>
      <c r="U120" s="109" t="s">
        <v>718</v>
      </c>
      <c r="V120" s="104" t="s">
        <v>296</v>
      </c>
      <c r="W120" s="105" t="s">
        <v>818</v>
      </c>
      <c r="AE120" s="103">
        <v>114</v>
      </c>
      <c r="AF120" s="2" t="s">
        <v>396</v>
      </c>
      <c r="AG120" s="104" t="s">
        <v>87</v>
      </c>
      <c r="AH120" s="104" t="s">
        <v>289</v>
      </c>
      <c r="AI120" s="105">
        <v>7</v>
      </c>
      <c r="AK120" s="111" t="s">
        <v>283</v>
      </c>
      <c r="AL120" s="100">
        <v>114</v>
      </c>
      <c r="AM120" s="104">
        <v>155</v>
      </c>
      <c r="AN120" s="104">
        <v>111</v>
      </c>
      <c r="AO120" s="104">
        <v>93</v>
      </c>
      <c r="AP120" s="104" t="s">
        <v>518</v>
      </c>
      <c r="AQ120" s="112">
        <v>160</v>
      </c>
      <c r="AR120" s="113">
        <f t="shared" si="1"/>
        <v>126.6</v>
      </c>
      <c r="AS120" s="91"/>
      <c r="AT120" s="104">
        <f>(MATCH("Chris Henry*",SI,0))</f>
        <v>160</v>
      </c>
      <c r="AU120" s="73">
        <v>111</v>
      </c>
      <c r="AV120" s="73">
        <v>93</v>
      </c>
      <c r="AW120" s="73" t="e">
        <v>#N/A</v>
      </c>
      <c r="AX120" s="73">
        <v>160</v>
      </c>
      <c r="AY120" s="114">
        <v>113.4</v>
      </c>
      <c r="AZ120" s="115" t="s">
        <v>521</v>
      </c>
      <c r="BA120" s="101" t="s">
        <v>97</v>
      </c>
      <c r="BB120" s="101" t="s">
        <v>139</v>
      </c>
      <c r="BC120" s="102">
        <v>8</v>
      </c>
      <c r="BD120" s="57"/>
      <c r="BE120" s="114">
        <v>73.66666666666667</v>
      </c>
      <c r="BF120" s="101" t="s">
        <v>239</v>
      </c>
      <c r="BG120" s="101" t="s">
        <v>94</v>
      </c>
      <c r="BH120" s="101" t="s">
        <v>104</v>
      </c>
      <c r="BI120" s="102">
        <v>4</v>
      </c>
      <c r="BJ120" s="91"/>
      <c r="BK120" s="100">
        <v>170</v>
      </c>
      <c r="BL120" s="101" t="s">
        <v>831</v>
      </c>
      <c r="BM120" s="91"/>
      <c r="BN120" s="100">
        <v>196</v>
      </c>
      <c r="BO120" s="101" t="s">
        <v>766</v>
      </c>
      <c r="BQ120" s="100">
        <v>190</v>
      </c>
      <c r="BR120" s="101" t="s">
        <v>832</v>
      </c>
      <c r="BT120" s="118">
        <v>34</v>
      </c>
      <c r="BU120" s="101" t="s">
        <v>686</v>
      </c>
      <c r="BY120" s="114">
        <v>116</v>
      </c>
      <c r="BZ120" s="101" t="s">
        <v>264</v>
      </c>
      <c r="CA120" s="101" t="s">
        <v>94</v>
      </c>
      <c r="CB120" s="101" t="s">
        <v>171</v>
      </c>
      <c r="CC120" s="102">
        <v>4</v>
      </c>
      <c r="CE120" s="114">
        <v>196</v>
      </c>
      <c r="CF120" s="101" t="s">
        <v>826</v>
      </c>
      <c r="CG120" s="101" t="s">
        <v>101</v>
      </c>
      <c r="CH120" s="101" t="s">
        <v>152</v>
      </c>
      <c r="CI120" s="102">
        <v>9</v>
      </c>
      <c r="CK120" s="114">
        <v>160</v>
      </c>
      <c r="CL120" s="101" t="s">
        <v>766</v>
      </c>
      <c r="CM120" s="101" t="s">
        <v>101</v>
      </c>
      <c r="CN120" s="101" t="s">
        <v>139</v>
      </c>
      <c r="CO120" s="102">
        <v>8</v>
      </c>
      <c r="CV120" s="73"/>
      <c r="CW120" s="73"/>
      <c r="CX120" s="73"/>
      <c r="DB120" s="72"/>
    </row>
    <row r="121" spans="3:106" ht="15">
      <c r="C121" s="100">
        <v>115</v>
      </c>
      <c r="D121" s="101" t="s">
        <v>264</v>
      </c>
      <c r="E121" s="101" t="s">
        <v>94</v>
      </c>
      <c r="F121" s="101" t="s">
        <v>171</v>
      </c>
      <c r="G121" s="102">
        <v>4</v>
      </c>
      <c r="I121" s="103">
        <v>115</v>
      </c>
      <c r="J121" s="104" t="s">
        <v>833</v>
      </c>
      <c r="K121" s="104" t="s">
        <v>94</v>
      </c>
      <c r="L121" s="104" t="s">
        <v>125</v>
      </c>
      <c r="M121" s="105">
        <v>8</v>
      </c>
      <c r="N121" s="80"/>
      <c r="O121" s="133">
        <v>115</v>
      </c>
      <c r="P121" s="129" t="s">
        <v>524</v>
      </c>
      <c r="Q121" s="135" t="s">
        <v>285</v>
      </c>
      <c r="R121" s="136" t="s">
        <v>126</v>
      </c>
      <c r="T121" s="103">
        <v>115</v>
      </c>
      <c r="U121" s="109" t="s">
        <v>735</v>
      </c>
      <c r="V121" s="104" t="s">
        <v>473</v>
      </c>
      <c r="W121" s="105" t="s">
        <v>834</v>
      </c>
      <c r="AE121" s="103">
        <v>115</v>
      </c>
      <c r="AF121" s="2" t="s">
        <v>342</v>
      </c>
      <c r="AG121" s="104" t="s">
        <v>391</v>
      </c>
      <c r="AH121" s="104" t="s">
        <v>218</v>
      </c>
      <c r="AI121" s="105">
        <v>10</v>
      </c>
      <c r="AK121" s="111" t="s">
        <v>264</v>
      </c>
      <c r="AL121" s="100">
        <v>115</v>
      </c>
      <c r="AM121" s="104">
        <v>137</v>
      </c>
      <c r="AN121" s="104">
        <v>96</v>
      </c>
      <c r="AO121" s="104">
        <v>113</v>
      </c>
      <c r="AP121" s="104" t="s">
        <v>518</v>
      </c>
      <c r="AQ121" s="112">
        <v>119</v>
      </c>
      <c r="AR121" s="113">
        <f t="shared" si="1"/>
        <v>116</v>
      </c>
      <c r="AS121" s="91"/>
      <c r="AT121" s="104">
        <f>(MATCH("Lendale White*",SI,0))</f>
        <v>119</v>
      </c>
      <c r="AU121" s="73">
        <v>96</v>
      </c>
      <c r="AV121" s="73">
        <v>113</v>
      </c>
      <c r="AW121" s="73" t="e">
        <v>#N/A</v>
      </c>
      <c r="AX121" s="73">
        <v>119</v>
      </c>
      <c r="AY121" s="114">
        <v>114.33333333333333</v>
      </c>
      <c r="AZ121" s="115" t="s">
        <v>313</v>
      </c>
      <c r="BA121" s="101" t="s">
        <v>196</v>
      </c>
      <c r="BB121" s="101" t="s">
        <v>213</v>
      </c>
      <c r="BC121" s="102">
        <v>10</v>
      </c>
      <c r="BD121" s="57"/>
      <c r="BE121" s="114">
        <v>81.33333333333333</v>
      </c>
      <c r="BF121" s="101" t="s">
        <v>478</v>
      </c>
      <c r="BG121" s="101" t="s">
        <v>94</v>
      </c>
      <c r="BH121" s="101" t="s">
        <v>415</v>
      </c>
      <c r="BI121" s="102">
        <v>5</v>
      </c>
      <c r="BJ121" s="91"/>
      <c r="BK121" s="100">
        <v>92</v>
      </c>
      <c r="BL121" s="101" t="s">
        <v>709</v>
      </c>
      <c r="BM121" s="91"/>
      <c r="BN121" s="100">
        <v>43</v>
      </c>
      <c r="BO121" s="101" t="s">
        <v>487</v>
      </c>
      <c r="BQ121" s="100">
        <v>21</v>
      </c>
      <c r="BR121" s="101" t="s">
        <v>835</v>
      </c>
      <c r="BT121" s="118">
        <v>38</v>
      </c>
      <c r="BU121" s="101" t="s">
        <v>159</v>
      </c>
      <c r="BY121" s="114">
        <v>134.4</v>
      </c>
      <c r="BZ121" s="101" t="s">
        <v>836</v>
      </c>
      <c r="CA121" s="101" t="s">
        <v>94</v>
      </c>
      <c r="CB121" s="101" t="s">
        <v>340</v>
      </c>
      <c r="CC121" s="102">
        <v>10</v>
      </c>
      <c r="CE121" s="114">
        <v>13.166666666666666</v>
      </c>
      <c r="CF121" s="101" t="s">
        <v>212</v>
      </c>
      <c r="CG121" s="101" t="s">
        <v>94</v>
      </c>
      <c r="CH121" s="101" t="s">
        <v>213</v>
      </c>
      <c r="CI121" s="102">
        <v>10</v>
      </c>
      <c r="CK121" s="114">
        <v>163.5</v>
      </c>
      <c r="CL121" s="101" t="s">
        <v>169</v>
      </c>
      <c r="CM121" s="101" t="s">
        <v>101</v>
      </c>
      <c r="CN121" s="101" t="s">
        <v>103</v>
      </c>
      <c r="CO121" s="102">
        <v>8</v>
      </c>
      <c r="CV121" s="73"/>
      <c r="CW121" s="73"/>
      <c r="CX121" s="73"/>
      <c r="DB121" s="72"/>
    </row>
    <row r="122" spans="3:106" ht="15.75" thickBot="1">
      <c r="C122" s="100">
        <v>116</v>
      </c>
      <c r="D122" s="101" t="s">
        <v>292</v>
      </c>
      <c r="E122" s="101" t="s">
        <v>154</v>
      </c>
      <c r="F122" s="101" t="s">
        <v>184</v>
      </c>
      <c r="G122" s="102">
        <v>6</v>
      </c>
      <c r="I122" s="103">
        <v>116</v>
      </c>
      <c r="J122" s="104" t="s">
        <v>837</v>
      </c>
      <c r="K122" s="104" t="s">
        <v>755</v>
      </c>
      <c r="L122" s="104" t="s">
        <v>376</v>
      </c>
      <c r="M122" s="105">
        <v>10</v>
      </c>
      <c r="N122" s="80"/>
      <c r="O122" s="133">
        <v>116</v>
      </c>
      <c r="P122" s="129" t="s">
        <v>665</v>
      </c>
      <c r="Q122" s="135" t="s">
        <v>285</v>
      </c>
      <c r="R122" s="136" t="s">
        <v>556</v>
      </c>
      <c r="T122" s="103">
        <v>116</v>
      </c>
      <c r="U122" s="109" t="s">
        <v>821</v>
      </c>
      <c r="V122" s="104" t="s">
        <v>296</v>
      </c>
      <c r="W122" s="105" t="s">
        <v>702</v>
      </c>
      <c r="AE122" s="103">
        <v>116</v>
      </c>
      <c r="AF122" s="2" t="s">
        <v>292</v>
      </c>
      <c r="AG122" s="104" t="s">
        <v>202</v>
      </c>
      <c r="AH122" s="104" t="s">
        <v>160</v>
      </c>
      <c r="AI122" s="105">
        <v>6</v>
      </c>
      <c r="AK122" s="111" t="s">
        <v>292</v>
      </c>
      <c r="AL122" s="100">
        <v>116</v>
      </c>
      <c r="AM122" s="104">
        <v>125</v>
      </c>
      <c r="AN122" s="104">
        <v>108</v>
      </c>
      <c r="AO122" s="104">
        <v>100</v>
      </c>
      <c r="AP122" s="104">
        <v>98</v>
      </c>
      <c r="AQ122" s="112">
        <v>116</v>
      </c>
      <c r="AR122" s="113">
        <f t="shared" si="1"/>
        <v>110.5</v>
      </c>
      <c r="AS122" s="91"/>
      <c r="AT122" s="104">
        <f>(MATCH("Ben Roethlisberger*",SI,0))</f>
        <v>116</v>
      </c>
      <c r="AU122" s="73">
        <v>108</v>
      </c>
      <c r="AV122" s="73">
        <v>100</v>
      </c>
      <c r="AW122" s="73">
        <v>98</v>
      </c>
      <c r="AX122" s="73">
        <v>116</v>
      </c>
      <c r="AY122" s="114">
        <v>115.8</v>
      </c>
      <c r="AZ122" s="115" t="s">
        <v>454</v>
      </c>
      <c r="BA122" s="101" t="s">
        <v>97</v>
      </c>
      <c r="BB122" s="101" t="s">
        <v>134</v>
      </c>
      <c r="BC122" s="102">
        <v>9</v>
      </c>
      <c r="BD122" s="57"/>
      <c r="BE122" s="114">
        <v>81.66666666666667</v>
      </c>
      <c r="BF122" s="101" t="s">
        <v>644</v>
      </c>
      <c r="BG122" s="101" t="s">
        <v>94</v>
      </c>
      <c r="BH122" s="101" t="s">
        <v>204</v>
      </c>
      <c r="BI122" s="102">
        <v>6</v>
      </c>
      <c r="BJ122" s="91"/>
      <c r="BK122" s="100">
        <v>146</v>
      </c>
      <c r="BL122" s="101" t="s">
        <v>715</v>
      </c>
      <c r="BM122" s="91"/>
      <c r="BN122" s="100">
        <v>178</v>
      </c>
      <c r="BO122" s="101" t="s">
        <v>838</v>
      </c>
      <c r="BQ122" s="100">
        <v>191</v>
      </c>
      <c r="BR122" s="101" t="s">
        <v>839</v>
      </c>
      <c r="BT122" s="140">
        <v>24</v>
      </c>
      <c r="BU122" s="125" t="s">
        <v>267</v>
      </c>
      <c r="BY122" s="114">
        <v>183</v>
      </c>
      <c r="BZ122" s="101" t="s">
        <v>788</v>
      </c>
      <c r="CA122" s="101" t="s">
        <v>94</v>
      </c>
      <c r="CB122" s="101" t="s">
        <v>307</v>
      </c>
      <c r="CC122" s="102">
        <v>9</v>
      </c>
      <c r="CE122" s="114">
        <v>33.666666666666664</v>
      </c>
      <c r="CF122" s="101" t="s">
        <v>398</v>
      </c>
      <c r="CG122" s="101" t="s">
        <v>154</v>
      </c>
      <c r="CH122" s="101" t="s">
        <v>213</v>
      </c>
      <c r="CI122" s="102">
        <v>10</v>
      </c>
      <c r="CK122" s="114">
        <v>178.33333333333334</v>
      </c>
      <c r="CL122" s="101" t="s">
        <v>325</v>
      </c>
      <c r="CM122" s="101" t="s">
        <v>101</v>
      </c>
      <c r="CN122" s="101" t="s">
        <v>241</v>
      </c>
      <c r="CO122" s="102">
        <v>8</v>
      </c>
      <c r="CV122" s="73"/>
      <c r="CW122" s="73"/>
      <c r="CX122" s="73"/>
      <c r="DB122" s="72"/>
    </row>
    <row r="123" spans="3:106" ht="15">
      <c r="C123" s="100">
        <v>117</v>
      </c>
      <c r="D123" s="101" t="s">
        <v>385</v>
      </c>
      <c r="E123" s="101" t="s">
        <v>154</v>
      </c>
      <c r="F123" s="101" t="s">
        <v>234</v>
      </c>
      <c r="G123" s="102">
        <v>7</v>
      </c>
      <c r="I123" s="103">
        <v>117</v>
      </c>
      <c r="J123" s="104" t="s">
        <v>840</v>
      </c>
      <c r="K123" s="104" t="s">
        <v>755</v>
      </c>
      <c r="L123" s="104" t="s">
        <v>555</v>
      </c>
      <c r="M123" s="105">
        <v>7</v>
      </c>
      <c r="N123" s="80"/>
      <c r="O123" s="133">
        <v>117</v>
      </c>
      <c r="P123" s="129" t="s">
        <v>438</v>
      </c>
      <c r="Q123" s="135" t="s">
        <v>285</v>
      </c>
      <c r="R123" s="136" t="s">
        <v>266</v>
      </c>
      <c r="T123" s="103">
        <v>117</v>
      </c>
      <c r="U123" s="109" t="s">
        <v>772</v>
      </c>
      <c r="V123" s="104" t="s">
        <v>296</v>
      </c>
      <c r="W123" s="105" t="s">
        <v>841</v>
      </c>
      <c r="AE123" s="103">
        <v>117</v>
      </c>
      <c r="AF123" s="2" t="s">
        <v>100</v>
      </c>
      <c r="AG123" s="104" t="s">
        <v>495</v>
      </c>
      <c r="AH123" s="104" t="s">
        <v>162</v>
      </c>
      <c r="AI123" s="105">
        <v>6</v>
      </c>
      <c r="AK123" s="111" t="s">
        <v>385</v>
      </c>
      <c r="AL123" s="100">
        <v>117</v>
      </c>
      <c r="AM123" s="104">
        <v>131</v>
      </c>
      <c r="AN123" s="104">
        <v>121</v>
      </c>
      <c r="AO123" s="104">
        <v>111</v>
      </c>
      <c r="AP123" s="104" t="s">
        <v>518</v>
      </c>
      <c r="AQ123" s="112">
        <v>113</v>
      </c>
      <c r="AR123" s="113">
        <f t="shared" si="1"/>
        <v>118.6</v>
      </c>
      <c r="AS123" s="91"/>
      <c r="AT123" s="104">
        <f>(MATCH("Brett Favre*",SI,0))</f>
        <v>113</v>
      </c>
      <c r="AU123" s="73">
        <v>121</v>
      </c>
      <c r="AV123" s="73">
        <v>111</v>
      </c>
      <c r="AW123" s="73" t="e">
        <v>#N/A</v>
      </c>
      <c r="AX123" s="73">
        <v>113</v>
      </c>
      <c r="AY123" s="114">
        <v>116</v>
      </c>
      <c r="AZ123" s="115" t="s">
        <v>264</v>
      </c>
      <c r="BA123" s="101" t="s">
        <v>94</v>
      </c>
      <c r="BB123" s="101" t="s">
        <v>171</v>
      </c>
      <c r="BC123" s="102">
        <v>4</v>
      </c>
      <c r="BD123" s="57"/>
      <c r="BE123" s="114">
        <v>85.5</v>
      </c>
      <c r="BF123" s="101" t="s">
        <v>250</v>
      </c>
      <c r="BG123" s="101" t="s">
        <v>94</v>
      </c>
      <c r="BH123" s="101" t="s">
        <v>211</v>
      </c>
      <c r="BI123" s="102">
        <v>4</v>
      </c>
      <c r="BJ123" s="91"/>
      <c r="BK123" s="119" t="s">
        <v>411</v>
      </c>
      <c r="BL123" s="121"/>
      <c r="BM123" s="91"/>
      <c r="BN123" s="119" t="s">
        <v>495</v>
      </c>
      <c r="BO123" s="121"/>
      <c r="BQ123" s="119" t="s">
        <v>495</v>
      </c>
      <c r="BR123" s="121"/>
      <c r="BY123" s="114">
        <v>41.333333333333336</v>
      </c>
      <c r="BZ123" s="101" t="s">
        <v>470</v>
      </c>
      <c r="CA123" s="101" t="s">
        <v>154</v>
      </c>
      <c r="CB123" s="101" t="s">
        <v>107</v>
      </c>
      <c r="CC123" s="102">
        <v>9</v>
      </c>
      <c r="CE123" s="114">
        <v>43.666666666666664</v>
      </c>
      <c r="CF123" s="101" t="s">
        <v>298</v>
      </c>
      <c r="CG123" s="101" t="s">
        <v>97</v>
      </c>
      <c r="CH123" s="101" t="s">
        <v>213</v>
      </c>
      <c r="CI123" s="102">
        <v>10</v>
      </c>
      <c r="CK123" s="114">
        <v>66.33333333333333</v>
      </c>
      <c r="CL123" s="101" t="s">
        <v>651</v>
      </c>
      <c r="CM123" s="101" t="s">
        <v>154</v>
      </c>
      <c r="CN123" s="101" t="s">
        <v>139</v>
      </c>
      <c r="CO123" s="102">
        <v>8</v>
      </c>
      <c r="CV123" s="73"/>
      <c r="CW123" s="73"/>
      <c r="CX123" s="73"/>
      <c r="DB123" s="72"/>
    </row>
    <row r="124" spans="3:106" ht="15">
      <c r="C124" s="100">
        <v>118</v>
      </c>
      <c r="D124" s="101" t="s">
        <v>700</v>
      </c>
      <c r="E124" s="101" t="s">
        <v>154</v>
      </c>
      <c r="F124" s="101" t="s">
        <v>95</v>
      </c>
      <c r="G124" s="102">
        <v>7</v>
      </c>
      <c r="I124" s="103">
        <v>118</v>
      </c>
      <c r="J124" s="104" t="s">
        <v>748</v>
      </c>
      <c r="K124" s="104" t="s">
        <v>101</v>
      </c>
      <c r="L124" s="104" t="s">
        <v>555</v>
      </c>
      <c r="M124" s="105">
        <v>7</v>
      </c>
      <c r="N124" s="80"/>
      <c r="O124" s="133">
        <v>118</v>
      </c>
      <c r="P124" s="129" t="s">
        <v>842</v>
      </c>
      <c r="Q124" s="135" t="s">
        <v>830</v>
      </c>
      <c r="R124" s="136" t="s">
        <v>358</v>
      </c>
      <c r="T124" s="103">
        <v>118</v>
      </c>
      <c r="U124" s="109" t="s">
        <v>789</v>
      </c>
      <c r="V124" s="104" t="s">
        <v>296</v>
      </c>
      <c r="W124" s="105" t="s">
        <v>843</v>
      </c>
      <c r="AE124" s="103">
        <v>118</v>
      </c>
      <c r="AF124" s="2" t="s">
        <v>506</v>
      </c>
      <c r="AG124" s="104" t="s">
        <v>285</v>
      </c>
      <c r="AH124" s="104" t="s">
        <v>182</v>
      </c>
      <c r="AI124" s="105">
        <v>5</v>
      </c>
      <c r="AK124" s="111" t="s">
        <v>700</v>
      </c>
      <c r="AL124" s="100">
        <v>118</v>
      </c>
      <c r="AM124" s="104">
        <v>79</v>
      </c>
      <c r="AN124" s="104">
        <v>79</v>
      </c>
      <c r="AO124" s="104">
        <v>71</v>
      </c>
      <c r="AP124" s="104">
        <v>92</v>
      </c>
      <c r="AQ124" s="112">
        <v>81</v>
      </c>
      <c r="AR124" s="113">
        <f t="shared" si="1"/>
        <v>86.66666666666667</v>
      </c>
      <c r="AS124" s="91"/>
      <c r="AT124" s="104">
        <f>(MATCH("Philip Rivers*",SI,0))</f>
        <v>81</v>
      </c>
      <c r="AU124" s="73">
        <v>79</v>
      </c>
      <c r="AV124" s="73">
        <v>71</v>
      </c>
      <c r="AW124" s="73">
        <v>92</v>
      </c>
      <c r="AX124" s="73">
        <v>81</v>
      </c>
      <c r="AY124" s="114">
        <v>116.4</v>
      </c>
      <c r="AZ124" s="115" t="s">
        <v>275</v>
      </c>
      <c r="BA124" s="101" t="s">
        <v>94</v>
      </c>
      <c r="BB124" s="101" t="s">
        <v>171</v>
      </c>
      <c r="BC124" s="102">
        <v>4</v>
      </c>
      <c r="BD124" s="57"/>
      <c r="BE124" s="114">
        <v>87.33333333333333</v>
      </c>
      <c r="BF124" s="101" t="s">
        <v>647</v>
      </c>
      <c r="BG124" s="101" t="s">
        <v>94</v>
      </c>
      <c r="BH124" s="101" t="s">
        <v>204</v>
      </c>
      <c r="BI124" s="102">
        <v>6</v>
      </c>
      <c r="BJ124" s="91"/>
      <c r="BK124" s="100">
        <v>63</v>
      </c>
      <c r="BL124" s="101" t="s">
        <v>140</v>
      </c>
      <c r="BM124" s="91"/>
      <c r="BN124" s="100">
        <v>97</v>
      </c>
      <c r="BO124" s="101" t="s">
        <v>844</v>
      </c>
      <c r="BQ124" s="100">
        <v>74</v>
      </c>
      <c r="BR124" s="101" t="s">
        <v>845</v>
      </c>
      <c r="BY124" s="114">
        <v>185</v>
      </c>
      <c r="BZ124" s="101" t="s">
        <v>187</v>
      </c>
      <c r="CA124" s="101" t="s">
        <v>94</v>
      </c>
      <c r="CB124" s="101" t="s">
        <v>103</v>
      </c>
      <c r="CC124" s="102">
        <v>8</v>
      </c>
      <c r="CE124" s="114">
        <v>88.33333333333333</v>
      </c>
      <c r="CF124" s="101" t="s">
        <v>459</v>
      </c>
      <c r="CG124" s="101" t="s">
        <v>97</v>
      </c>
      <c r="CH124" s="101" t="s">
        <v>213</v>
      </c>
      <c r="CI124" s="102">
        <v>10</v>
      </c>
      <c r="CK124" s="114">
        <v>70.16666666666667</v>
      </c>
      <c r="CL124" s="101" t="s">
        <v>569</v>
      </c>
      <c r="CM124" s="101" t="s">
        <v>154</v>
      </c>
      <c r="CN124" s="101" t="s">
        <v>164</v>
      </c>
      <c r="CO124" s="102">
        <v>8</v>
      </c>
      <c r="CV124" s="73"/>
      <c r="CW124" s="73"/>
      <c r="CX124" s="73"/>
      <c r="DB124" s="72"/>
    </row>
    <row r="125" spans="3:106" ht="15">
      <c r="C125" s="100">
        <v>119</v>
      </c>
      <c r="D125" s="101" t="s">
        <v>153</v>
      </c>
      <c r="E125" s="101" t="s">
        <v>154</v>
      </c>
      <c r="F125" s="101" t="s">
        <v>103</v>
      </c>
      <c r="G125" s="102">
        <v>8</v>
      </c>
      <c r="I125" s="103">
        <v>119</v>
      </c>
      <c r="J125" s="104" t="s">
        <v>557</v>
      </c>
      <c r="K125" s="104" t="s">
        <v>97</v>
      </c>
      <c r="L125" s="104" t="s">
        <v>441</v>
      </c>
      <c r="M125" s="105">
        <v>6</v>
      </c>
      <c r="N125" s="80"/>
      <c r="O125" s="133">
        <v>119</v>
      </c>
      <c r="P125" s="129" t="s">
        <v>846</v>
      </c>
      <c r="Q125" s="135" t="s">
        <v>285</v>
      </c>
      <c r="R125" s="136" t="s">
        <v>463</v>
      </c>
      <c r="T125" s="103">
        <v>119</v>
      </c>
      <c r="U125" s="109" t="s">
        <v>847</v>
      </c>
      <c r="V125" s="104" t="s">
        <v>90</v>
      </c>
      <c r="W125" s="105" t="s">
        <v>841</v>
      </c>
      <c r="AE125" s="103">
        <v>119</v>
      </c>
      <c r="AF125" s="2" t="s">
        <v>264</v>
      </c>
      <c r="AG125" s="104" t="s">
        <v>87</v>
      </c>
      <c r="AH125" s="104" t="s">
        <v>623</v>
      </c>
      <c r="AI125" s="105">
        <v>4</v>
      </c>
      <c r="AK125" s="111" t="s">
        <v>153</v>
      </c>
      <c r="AL125" s="100">
        <v>119</v>
      </c>
      <c r="AM125" s="104">
        <v>74</v>
      </c>
      <c r="AN125" s="104">
        <v>100</v>
      </c>
      <c r="AO125" s="104">
        <v>79</v>
      </c>
      <c r="AP125" s="104">
        <v>86</v>
      </c>
      <c r="AQ125" s="112">
        <v>85</v>
      </c>
      <c r="AR125" s="113">
        <f t="shared" si="1"/>
        <v>90.5</v>
      </c>
      <c r="AS125" s="91"/>
      <c r="AT125" s="104">
        <f>(MATCH("Matt Leinart*",SI,0))</f>
        <v>85</v>
      </c>
      <c r="AU125" s="73">
        <v>100</v>
      </c>
      <c r="AV125" s="73">
        <v>79</v>
      </c>
      <c r="AW125" s="73">
        <v>86</v>
      </c>
      <c r="AX125" s="73">
        <v>85</v>
      </c>
      <c r="AY125" s="114">
        <v>116.8</v>
      </c>
      <c r="AZ125" s="115" t="s">
        <v>347</v>
      </c>
      <c r="BA125" s="101" t="s">
        <v>97</v>
      </c>
      <c r="BB125" s="101" t="s">
        <v>137</v>
      </c>
      <c r="BC125" s="102">
        <v>4</v>
      </c>
      <c r="BD125" s="57"/>
      <c r="BE125" s="114">
        <v>89.16666666666667</v>
      </c>
      <c r="BF125" s="101" t="s">
        <v>227</v>
      </c>
      <c r="BG125" s="101" t="s">
        <v>94</v>
      </c>
      <c r="BH125" s="101" t="s">
        <v>197</v>
      </c>
      <c r="BI125" s="102">
        <v>8</v>
      </c>
      <c r="BJ125" s="91"/>
      <c r="BK125" s="100">
        <v>50</v>
      </c>
      <c r="BL125" s="101" t="s">
        <v>239</v>
      </c>
      <c r="BM125" s="91"/>
      <c r="BN125" s="100">
        <v>123</v>
      </c>
      <c r="BO125" s="101" t="s">
        <v>542</v>
      </c>
      <c r="BQ125" s="100">
        <v>159</v>
      </c>
      <c r="BR125" s="101" t="s">
        <v>848</v>
      </c>
      <c r="BY125" s="114">
        <v>162.5</v>
      </c>
      <c r="BZ125" s="101" t="s">
        <v>714</v>
      </c>
      <c r="CA125" s="101" t="s">
        <v>196</v>
      </c>
      <c r="CB125" s="101" t="s">
        <v>139</v>
      </c>
      <c r="CC125" s="102">
        <v>8</v>
      </c>
      <c r="CE125" s="114">
        <v>106.2</v>
      </c>
      <c r="CF125" s="101" t="s">
        <v>213</v>
      </c>
      <c r="CG125" s="101" t="s">
        <v>105</v>
      </c>
      <c r="CH125" s="101" t="s">
        <v>213</v>
      </c>
      <c r="CI125" s="102">
        <v>10</v>
      </c>
      <c r="CK125" s="114">
        <v>90.5</v>
      </c>
      <c r="CL125" s="101" t="s">
        <v>153</v>
      </c>
      <c r="CM125" s="101" t="s">
        <v>154</v>
      </c>
      <c r="CN125" s="101" t="s">
        <v>103</v>
      </c>
      <c r="CO125" s="102">
        <v>8</v>
      </c>
      <c r="CV125" s="73"/>
      <c r="CW125" s="73"/>
      <c r="CX125" s="73"/>
      <c r="DB125" s="72"/>
    </row>
    <row r="126" spans="3:106" ht="15">
      <c r="C126" s="100">
        <v>120</v>
      </c>
      <c r="D126" s="101" t="s">
        <v>608</v>
      </c>
      <c r="E126" s="101" t="s">
        <v>154</v>
      </c>
      <c r="F126" s="101" t="s">
        <v>222</v>
      </c>
      <c r="G126" s="102">
        <v>6</v>
      </c>
      <c r="I126" s="103">
        <v>120</v>
      </c>
      <c r="J126" s="104" t="s">
        <v>537</v>
      </c>
      <c r="K126" s="104" t="s">
        <v>97</v>
      </c>
      <c r="L126" s="104" t="s">
        <v>108</v>
      </c>
      <c r="M126" s="105">
        <v>9</v>
      </c>
      <c r="N126" s="80"/>
      <c r="O126" s="133">
        <v>120</v>
      </c>
      <c r="P126" s="129" t="s">
        <v>640</v>
      </c>
      <c r="Q126" s="135" t="s">
        <v>511</v>
      </c>
      <c r="R126" s="136" t="s">
        <v>306</v>
      </c>
      <c r="T126" s="103">
        <v>120</v>
      </c>
      <c r="U126" s="109" t="s">
        <v>849</v>
      </c>
      <c r="V126" s="104" t="s">
        <v>791</v>
      </c>
      <c r="W126" s="105"/>
      <c r="AE126" s="103">
        <v>120</v>
      </c>
      <c r="AF126" s="2" t="s">
        <v>275</v>
      </c>
      <c r="AG126" s="104" t="s">
        <v>87</v>
      </c>
      <c r="AH126" s="104" t="s">
        <v>623</v>
      </c>
      <c r="AI126" s="105">
        <v>4</v>
      </c>
      <c r="AK126" s="111" t="s">
        <v>608</v>
      </c>
      <c r="AL126" s="100">
        <v>120</v>
      </c>
      <c r="AM126" s="104">
        <v>87</v>
      </c>
      <c r="AN126" s="104">
        <v>120</v>
      </c>
      <c r="AO126" s="104">
        <v>63</v>
      </c>
      <c r="AP126" s="104">
        <v>85</v>
      </c>
      <c r="AQ126" s="112">
        <v>99</v>
      </c>
      <c r="AR126" s="113">
        <f t="shared" si="1"/>
        <v>95.66666666666667</v>
      </c>
      <c r="AS126" s="91"/>
      <c r="AT126" s="104">
        <f>(MATCH("Jay Cutler*",SI,0))</f>
        <v>99</v>
      </c>
      <c r="AU126" s="73">
        <v>120</v>
      </c>
      <c r="AV126" s="73">
        <v>63</v>
      </c>
      <c r="AW126" s="73">
        <v>85</v>
      </c>
      <c r="AX126" s="73">
        <v>99</v>
      </c>
      <c r="AY126" s="114">
        <v>118.4</v>
      </c>
      <c r="AZ126" s="115" t="s">
        <v>537</v>
      </c>
      <c r="BA126" s="101" t="s">
        <v>97</v>
      </c>
      <c r="BB126" s="101" t="s">
        <v>107</v>
      </c>
      <c r="BC126" s="102">
        <v>9</v>
      </c>
      <c r="BD126" s="57"/>
      <c r="BE126" s="114">
        <v>92.16666666666667</v>
      </c>
      <c r="BF126" s="101" t="s">
        <v>332</v>
      </c>
      <c r="BG126" s="101" t="s">
        <v>94</v>
      </c>
      <c r="BH126" s="101" t="s">
        <v>234</v>
      </c>
      <c r="BI126" s="102">
        <v>7</v>
      </c>
      <c r="BJ126" s="91"/>
      <c r="BK126" s="119" t="s">
        <v>728</v>
      </c>
      <c r="BL126" s="121"/>
      <c r="BM126" s="91"/>
      <c r="BN126" s="100">
        <v>187</v>
      </c>
      <c r="BO126" s="101" t="s">
        <v>850</v>
      </c>
      <c r="BQ126" s="100">
        <v>160</v>
      </c>
      <c r="BR126" s="101" t="s">
        <v>851</v>
      </c>
      <c r="BY126" s="114">
        <v>49.166666666666664</v>
      </c>
      <c r="BZ126" s="101" t="s">
        <v>560</v>
      </c>
      <c r="CA126" s="101" t="s">
        <v>94</v>
      </c>
      <c r="CB126" s="101" t="s">
        <v>164</v>
      </c>
      <c r="CC126" s="102">
        <v>8</v>
      </c>
      <c r="CE126" s="114">
        <v>114.33333333333333</v>
      </c>
      <c r="CF126" s="101" t="s">
        <v>313</v>
      </c>
      <c r="CG126" s="101" t="s">
        <v>196</v>
      </c>
      <c r="CH126" s="101" t="s">
        <v>213</v>
      </c>
      <c r="CI126" s="102">
        <v>10</v>
      </c>
      <c r="CK126" s="114">
        <v>151.75</v>
      </c>
      <c r="CL126" s="101" t="s">
        <v>303</v>
      </c>
      <c r="CM126" s="101" t="s">
        <v>154</v>
      </c>
      <c r="CN126" s="101" t="s">
        <v>241</v>
      </c>
      <c r="CO126" s="102">
        <v>8</v>
      </c>
      <c r="CV126" s="73"/>
      <c r="CW126" s="73"/>
      <c r="CX126" s="73"/>
      <c r="DB126" s="72"/>
    </row>
    <row r="127" spans="3:106" ht="15">
      <c r="C127" s="100">
        <v>121</v>
      </c>
      <c r="D127" s="101" t="s">
        <v>165</v>
      </c>
      <c r="E127" s="101" t="s">
        <v>154</v>
      </c>
      <c r="F127" s="101" t="s">
        <v>146</v>
      </c>
      <c r="G127" s="102">
        <v>6</v>
      </c>
      <c r="I127" s="103">
        <v>121</v>
      </c>
      <c r="J127" s="104" t="s">
        <v>603</v>
      </c>
      <c r="K127" s="104" t="s">
        <v>97</v>
      </c>
      <c r="L127" s="104" t="s">
        <v>376</v>
      </c>
      <c r="M127" s="105">
        <v>10</v>
      </c>
      <c r="N127" s="80"/>
      <c r="O127" s="133">
        <v>121</v>
      </c>
      <c r="P127" s="146" t="s">
        <v>225</v>
      </c>
      <c r="Q127" s="135" t="s">
        <v>202</v>
      </c>
      <c r="R127" s="136" t="s">
        <v>505</v>
      </c>
      <c r="T127" s="103">
        <v>121</v>
      </c>
      <c r="U127" s="109" t="s">
        <v>852</v>
      </c>
      <c r="V127" s="104" t="s">
        <v>90</v>
      </c>
      <c r="W127" s="105" t="s">
        <v>834</v>
      </c>
      <c r="AE127" s="103">
        <v>121</v>
      </c>
      <c r="AF127" s="2" t="s">
        <v>689</v>
      </c>
      <c r="AG127" s="104" t="s">
        <v>391</v>
      </c>
      <c r="AH127" s="104" t="s">
        <v>112</v>
      </c>
      <c r="AI127" s="105">
        <v>9</v>
      </c>
      <c r="AK127" s="111" t="s">
        <v>165</v>
      </c>
      <c r="AL127" s="100">
        <v>121</v>
      </c>
      <c r="AM127" s="104">
        <v>140</v>
      </c>
      <c r="AN127" s="104">
        <v>130</v>
      </c>
      <c r="AO127" s="104">
        <v>137</v>
      </c>
      <c r="AP127" s="104" t="s">
        <v>518</v>
      </c>
      <c r="AQ127" s="112">
        <v>129</v>
      </c>
      <c r="AR127" s="113">
        <f t="shared" si="1"/>
        <v>131.4</v>
      </c>
      <c r="AS127" s="91"/>
      <c r="AT127" s="104">
        <f>(MATCH("Alex Smith*",SI,0))</f>
        <v>129</v>
      </c>
      <c r="AU127" s="73">
        <v>130</v>
      </c>
      <c r="AV127" s="73">
        <v>137</v>
      </c>
      <c r="AW127" s="73" t="e">
        <v>#N/A</v>
      </c>
      <c r="AX127" s="73">
        <v>129</v>
      </c>
      <c r="AY127" s="114">
        <v>118.6</v>
      </c>
      <c r="AZ127" s="115" t="s">
        <v>544</v>
      </c>
      <c r="BA127" s="101" t="s">
        <v>97</v>
      </c>
      <c r="BB127" s="101" t="s">
        <v>124</v>
      </c>
      <c r="BC127" s="102">
        <v>8</v>
      </c>
      <c r="BD127" s="57"/>
      <c r="BE127" s="114">
        <v>94.6</v>
      </c>
      <c r="BF127" s="101" t="s">
        <v>396</v>
      </c>
      <c r="BG127" s="101" t="s">
        <v>94</v>
      </c>
      <c r="BH127" s="101" t="s">
        <v>114</v>
      </c>
      <c r="BI127" s="102">
        <v>7</v>
      </c>
      <c r="BJ127" s="91"/>
      <c r="BK127" s="100">
        <v>186</v>
      </c>
      <c r="BL127" s="101" t="s">
        <v>498</v>
      </c>
      <c r="BM127" s="91"/>
      <c r="BN127" s="100">
        <v>103</v>
      </c>
      <c r="BO127" s="101" t="s">
        <v>853</v>
      </c>
      <c r="BQ127" s="100">
        <v>107</v>
      </c>
      <c r="BR127" s="101" t="s">
        <v>854</v>
      </c>
      <c r="BY127" s="122">
        <v>73.33333333333333</v>
      </c>
      <c r="BZ127" s="101" t="s">
        <v>274</v>
      </c>
      <c r="CA127" s="101" t="s">
        <v>97</v>
      </c>
      <c r="CB127" s="101" t="s">
        <v>241</v>
      </c>
      <c r="CC127" s="102">
        <v>8</v>
      </c>
      <c r="CE127" s="114">
        <v>145.6</v>
      </c>
      <c r="CF127" s="101" t="s">
        <v>603</v>
      </c>
      <c r="CG127" s="101" t="s">
        <v>97</v>
      </c>
      <c r="CH127" s="101" t="s">
        <v>213</v>
      </c>
      <c r="CI127" s="102">
        <v>10</v>
      </c>
      <c r="CK127" s="114">
        <v>3</v>
      </c>
      <c r="CL127" s="101" t="s">
        <v>123</v>
      </c>
      <c r="CM127" s="101" t="s">
        <v>94</v>
      </c>
      <c r="CN127" s="101" t="s">
        <v>124</v>
      </c>
      <c r="CO127" s="102">
        <v>8</v>
      </c>
      <c r="CV127" s="73"/>
      <c r="CW127" s="73"/>
      <c r="CX127" s="73"/>
      <c r="DB127" s="72"/>
    </row>
    <row r="128" spans="3:106" ht="15">
      <c r="C128" s="100">
        <v>122</v>
      </c>
      <c r="D128" s="101" t="s">
        <v>303</v>
      </c>
      <c r="E128" s="101" t="s">
        <v>154</v>
      </c>
      <c r="F128" s="101" t="s">
        <v>241</v>
      </c>
      <c r="G128" s="102">
        <v>8</v>
      </c>
      <c r="I128" s="103">
        <v>122</v>
      </c>
      <c r="J128" s="104" t="s">
        <v>486</v>
      </c>
      <c r="K128" s="104" t="s">
        <v>94</v>
      </c>
      <c r="L128" s="104" t="s">
        <v>711</v>
      </c>
      <c r="M128" s="105">
        <v>5</v>
      </c>
      <c r="N128" s="80"/>
      <c r="O128" s="133">
        <v>122</v>
      </c>
      <c r="P128" s="146" t="s">
        <v>855</v>
      </c>
      <c r="Q128" s="135" t="s">
        <v>285</v>
      </c>
      <c r="R128" s="136" t="s">
        <v>649</v>
      </c>
      <c r="T128" s="103">
        <v>122</v>
      </c>
      <c r="U128" s="109" t="s">
        <v>724</v>
      </c>
      <c r="V128" s="104" t="s">
        <v>473</v>
      </c>
      <c r="W128" s="105" t="s">
        <v>802</v>
      </c>
      <c r="AE128" s="103">
        <v>122</v>
      </c>
      <c r="AF128" s="2" t="s">
        <v>357</v>
      </c>
      <c r="AG128" s="104" t="s">
        <v>285</v>
      </c>
      <c r="AH128" s="104" t="s">
        <v>319</v>
      </c>
      <c r="AI128" s="105">
        <v>4</v>
      </c>
      <c r="AK128" s="111" t="s">
        <v>303</v>
      </c>
      <c r="AL128" s="100">
        <v>122</v>
      </c>
      <c r="AM128" s="104">
        <v>167</v>
      </c>
      <c r="AN128" s="104" t="s">
        <v>518</v>
      </c>
      <c r="AO128" s="104">
        <v>141</v>
      </c>
      <c r="AP128" s="104" t="s">
        <v>518</v>
      </c>
      <c r="AQ128" s="112">
        <v>177</v>
      </c>
      <c r="AR128" s="113">
        <f t="shared" si="1"/>
        <v>151.75</v>
      </c>
      <c r="AS128" s="91"/>
      <c r="AT128" s="104">
        <f>(MATCH("Steve McNair*",SI,0))</f>
        <v>177</v>
      </c>
      <c r="AU128" s="73" t="e">
        <v>#N/A</v>
      </c>
      <c r="AV128" s="73">
        <v>141</v>
      </c>
      <c r="AW128" s="73" t="e">
        <v>#N/A</v>
      </c>
      <c r="AX128" s="73">
        <v>177</v>
      </c>
      <c r="AY128" s="114">
        <v>118.6</v>
      </c>
      <c r="AZ128" s="115" t="s">
        <v>385</v>
      </c>
      <c r="BA128" s="101" t="s">
        <v>154</v>
      </c>
      <c r="BB128" s="101" t="s">
        <v>234</v>
      </c>
      <c r="BC128" s="102">
        <v>7</v>
      </c>
      <c r="BD128" s="57"/>
      <c r="BE128" s="114">
        <v>97.33333333333333</v>
      </c>
      <c r="BF128" s="101" t="s">
        <v>675</v>
      </c>
      <c r="BG128" s="101" t="s">
        <v>94</v>
      </c>
      <c r="BH128" s="101" t="s">
        <v>234</v>
      </c>
      <c r="BI128" s="102">
        <v>7</v>
      </c>
      <c r="BJ128" s="91"/>
      <c r="BK128" s="100">
        <v>123</v>
      </c>
      <c r="BL128" s="101" t="s">
        <v>730</v>
      </c>
      <c r="BM128" s="91"/>
      <c r="BN128" s="100">
        <v>93</v>
      </c>
      <c r="BO128" s="101" t="s">
        <v>856</v>
      </c>
      <c r="BQ128" s="100">
        <v>35</v>
      </c>
      <c r="BR128" s="101" t="s">
        <v>857</v>
      </c>
      <c r="BY128" s="114">
        <v>41.666666666666664</v>
      </c>
      <c r="BZ128" s="101" t="s">
        <v>257</v>
      </c>
      <c r="CA128" s="101" t="s">
        <v>97</v>
      </c>
      <c r="CB128" s="101" t="s">
        <v>137</v>
      </c>
      <c r="CC128" s="102">
        <v>4</v>
      </c>
      <c r="CE128" s="114">
        <v>147</v>
      </c>
      <c r="CF128" s="101" t="s">
        <v>448</v>
      </c>
      <c r="CG128" s="101" t="s">
        <v>97</v>
      </c>
      <c r="CH128" s="101" t="s">
        <v>213</v>
      </c>
      <c r="CI128" s="102">
        <v>10</v>
      </c>
      <c r="CK128" s="114">
        <v>5.333333333333333</v>
      </c>
      <c r="CL128" s="101" t="s">
        <v>138</v>
      </c>
      <c r="CM128" s="101" t="s">
        <v>94</v>
      </c>
      <c r="CN128" s="101" t="s">
        <v>139</v>
      </c>
      <c r="CO128" s="102">
        <v>8</v>
      </c>
      <c r="CV128" s="73"/>
      <c r="CW128" s="73"/>
      <c r="CX128" s="73"/>
      <c r="DB128" s="72"/>
    </row>
    <row r="129" spans="3:106" ht="15">
      <c r="C129" s="100">
        <v>123</v>
      </c>
      <c r="D129" s="101" t="s">
        <v>294</v>
      </c>
      <c r="E129" s="101" t="s">
        <v>196</v>
      </c>
      <c r="F129" s="101" t="s">
        <v>211</v>
      </c>
      <c r="G129" s="102">
        <v>4</v>
      </c>
      <c r="I129" s="103">
        <v>123</v>
      </c>
      <c r="J129" s="104" t="s">
        <v>858</v>
      </c>
      <c r="K129" s="104" t="s">
        <v>154</v>
      </c>
      <c r="L129" s="104" t="s">
        <v>479</v>
      </c>
      <c r="M129" s="105">
        <v>6</v>
      </c>
      <c r="N129" s="80"/>
      <c r="O129" s="133">
        <v>123</v>
      </c>
      <c r="P129" s="146" t="s">
        <v>859</v>
      </c>
      <c r="Q129" s="135" t="s">
        <v>87</v>
      </c>
      <c r="R129" s="136" t="s">
        <v>497</v>
      </c>
      <c r="T129" s="103">
        <v>123</v>
      </c>
      <c r="U129" s="109" t="s">
        <v>767</v>
      </c>
      <c r="V129" s="104" t="s">
        <v>90</v>
      </c>
      <c r="W129" s="105" t="s">
        <v>860</v>
      </c>
      <c r="AE129" s="103">
        <v>123</v>
      </c>
      <c r="AF129" s="2" t="s">
        <v>475</v>
      </c>
      <c r="AG129" s="104" t="s">
        <v>285</v>
      </c>
      <c r="AH129" s="104" t="s">
        <v>713</v>
      </c>
      <c r="AI129" s="105">
        <v>5</v>
      </c>
      <c r="AK129" s="111" t="s">
        <v>294</v>
      </c>
      <c r="AL129" s="100">
        <v>123</v>
      </c>
      <c r="AM129" s="104" t="s">
        <v>518</v>
      </c>
      <c r="AN129" s="104">
        <v>71</v>
      </c>
      <c r="AO129" s="104">
        <v>84</v>
      </c>
      <c r="AP129" s="104">
        <v>72</v>
      </c>
      <c r="AQ129" s="112" t="s">
        <v>518</v>
      </c>
      <c r="AR129" s="113">
        <f t="shared" si="1"/>
        <v>87.5</v>
      </c>
      <c r="AS129" s="91"/>
      <c r="AT129" s="104" t="e">
        <f>(MATCH("Chris Cooley",SI,0))</f>
        <v>#N/A</v>
      </c>
      <c r="AU129" s="73">
        <v>71</v>
      </c>
      <c r="AV129" s="73">
        <v>84</v>
      </c>
      <c r="AW129" s="73">
        <v>72</v>
      </c>
      <c r="AX129" s="73" t="e">
        <v>#N/A</v>
      </c>
      <c r="AY129" s="114">
        <v>119.8</v>
      </c>
      <c r="AZ129" s="115" t="s">
        <v>357</v>
      </c>
      <c r="BA129" s="101" t="s">
        <v>97</v>
      </c>
      <c r="BB129" s="101" t="s">
        <v>104</v>
      </c>
      <c r="BC129" s="102">
        <v>4</v>
      </c>
      <c r="BD129" s="57"/>
      <c r="BE129" s="114">
        <v>103.6</v>
      </c>
      <c r="BF129" s="101" t="s">
        <v>119</v>
      </c>
      <c r="BG129" s="101" t="s">
        <v>94</v>
      </c>
      <c r="BH129" s="101" t="s">
        <v>134</v>
      </c>
      <c r="BI129" s="102">
        <v>9</v>
      </c>
      <c r="BJ129" s="91"/>
      <c r="BK129" s="100">
        <v>203</v>
      </c>
      <c r="BL129" s="101" t="s">
        <v>861</v>
      </c>
      <c r="BM129" s="91"/>
      <c r="BN129" s="100">
        <v>163</v>
      </c>
      <c r="BO129" s="101" t="s">
        <v>862</v>
      </c>
      <c r="BQ129" s="100">
        <v>81</v>
      </c>
      <c r="BR129" s="101" t="s">
        <v>863</v>
      </c>
      <c r="BY129" s="114">
        <v>36.5</v>
      </c>
      <c r="BZ129" s="101" t="s">
        <v>333</v>
      </c>
      <c r="CA129" s="101" t="s">
        <v>94</v>
      </c>
      <c r="CB129" s="101" t="s">
        <v>262</v>
      </c>
      <c r="CC129" s="102">
        <v>6</v>
      </c>
      <c r="CE129" s="114">
        <v>168</v>
      </c>
      <c r="CF129" s="101" t="s">
        <v>787</v>
      </c>
      <c r="CG129" s="101" t="s">
        <v>94</v>
      </c>
      <c r="CH129" s="101" t="s">
        <v>213</v>
      </c>
      <c r="CI129" s="102">
        <v>10</v>
      </c>
      <c r="CK129" s="114">
        <v>13.5</v>
      </c>
      <c r="CL129" s="101" t="s">
        <v>240</v>
      </c>
      <c r="CM129" s="101" t="s">
        <v>94</v>
      </c>
      <c r="CN129" s="101" t="s">
        <v>241</v>
      </c>
      <c r="CO129" s="102">
        <v>8</v>
      </c>
      <c r="CV129" s="73"/>
      <c r="CW129" s="73"/>
      <c r="CX129" s="73"/>
      <c r="DB129" s="72"/>
    </row>
    <row r="130" spans="3:106" ht="15">
      <c r="C130" s="100">
        <v>124</v>
      </c>
      <c r="D130" s="101" t="s">
        <v>682</v>
      </c>
      <c r="E130" s="101" t="s">
        <v>196</v>
      </c>
      <c r="F130" s="101" t="s">
        <v>184</v>
      </c>
      <c r="G130" s="102">
        <v>6</v>
      </c>
      <c r="I130" s="103">
        <v>124</v>
      </c>
      <c r="J130" s="104" t="s">
        <v>659</v>
      </c>
      <c r="K130" s="104" t="s">
        <v>154</v>
      </c>
      <c r="L130" s="104" t="s">
        <v>527</v>
      </c>
      <c r="M130" s="105">
        <v>9</v>
      </c>
      <c r="N130" s="80"/>
      <c r="O130" s="133">
        <v>124</v>
      </c>
      <c r="P130" s="146" t="s">
        <v>573</v>
      </c>
      <c r="Q130" s="135" t="s">
        <v>202</v>
      </c>
      <c r="R130" s="136" t="s">
        <v>286</v>
      </c>
      <c r="T130" s="103">
        <v>124</v>
      </c>
      <c r="U130" s="109" t="s">
        <v>524</v>
      </c>
      <c r="V130" s="104" t="s">
        <v>296</v>
      </c>
      <c r="W130" s="105" t="s">
        <v>864</v>
      </c>
      <c r="AE130" s="103">
        <v>124</v>
      </c>
      <c r="AF130" s="2" t="s">
        <v>454</v>
      </c>
      <c r="AG130" s="104" t="s">
        <v>285</v>
      </c>
      <c r="AH130" s="104" t="s">
        <v>351</v>
      </c>
      <c r="AI130" s="105">
        <v>9</v>
      </c>
      <c r="AK130" s="111" t="s">
        <v>682</v>
      </c>
      <c r="AL130" s="100">
        <v>124</v>
      </c>
      <c r="AM130" s="104">
        <v>163</v>
      </c>
      <c r="AN130" s="104">
        <v>113</v>
      </c>
      <c r="AO130" s="104">
        <v>135</v>
      </c>
      <c r="AP130" s="104" t="s">
        <v>518</v>
      </c>
      <c r="AQ130" s="112">
        <v>134</v>
      </c>
      <c r="AR130" s="113">
        <f t="shared" si="1"/>
        <v>133.8</v>
      </c>
      <c r="AS130" s="91"/>
      <c r="AT130" s="104">
        <f>(MATCH("Heath Miller*",SI,0))</f>
        <v>134</v>
      </c>
      <c r="AU130" s="73">
        <v>113</v>
      </c>
      <c r="AV130" s="73">
        <v>135</v>
      </c>
      <c r="AW130" s="73" t="e">
        <v>#N/A</v>
      </c>
      <c r="AX130" s="73">
        <v>134</v>
      </c>
      <c r="AY130" s="114">
        <v>121.6</v>
      </c>
      <c r="AZ130" s="115" t="s">
        <v>557</v>
      </c>
      <c r="BA130" s="101" t="s">
        <v>97</v>
      </c>
      <c r="BB130" s="101" t="s">
        <v>204</v>
      </c>
      <c r="BC130" s="102">
        <v>6</v>
      </c>
      <c r="BD130" s="57"/>
      <c r="BE130" s="114">
        <v>109</v>
      </c>
      <c r="BF130" s="101" t="s">
        <v>778</v>
      </c>
      <c r="BG130" s="101" t="s">
        <v>94</v>
      </c>
      <c r="BH130" s="101" t="s">
        <v>95</v>
      </c>
      <c r="BI130" s="102">
        <v>7</v>
      </c>
      <c r="BJ130" s="91"/>
      <c r="BK130" s="100">
        <v>256</v>
      </c>
      <c r="BL130" s="101" t="s">
        <v>865</v>
      </c>
      <c r="BM130" s="91"/>
      <c r="BN130" s="100">
        <v>32</v>
      </c>
      <c r="BO130" s="101" t="s">
        <v>866</v>
      </c>
      <c r="BQ130" s="100">
        <v>103</v>
      </c>
      <c r="BR130" s="101" t="s">
        <v>867</v>
      </c>
      <c r="BY130" s="114">
        <v>169.5</v>
      </c>
      <c r="BZ130" s="101" t="s">
        <v>641</v>
      </c>
      <c r="CA130" s="101" t="s">
        <v>97</v>
      </c>
      <c r="CB130" s="101" t="s">
        <v>307</v>
      </c>
      <c r="CC130" s="102">
        <v>9</v>
      </c>
      <c r="CE130" s="114">
        <v>168</v>
      </c>
      <c r="CF130" s="101" t="s">
        <v>868</v>
      </c>
      <c r="CG130" s="101" t="s">
        <v>94</v>
      </c>
      <c r="CH130" s="101" t="s">
        <v>213</v>
      </c>
      <c r="CI130" s="102">
        <v>10</v>
      </c>
      <c r="CK130" s="114">
        <v>21.333333333333332</v>
      </c>
      <c r="CL130" s="101" t="s">
        <v>102</v>
      </c>
      <c r="CM130" s="101" t="s">
        <v>94</v>
      </c>
      <c r="CN130" s="101" t="s">
        <v>103</v>
      </c>
      <c r="CO130" s="102">
        <v>8</v>
      </c>
      <c r="CV130" s="73"/>
      <c r="CW130" s="73"/>
      <c r="CX130" s="73"/>
      <c r="DB130" s="72"/>
    </row>
    <row r="131" spans="3:106" ht="15">
      <c r="C131" s="100">
        <v>125</v>
      </c>
      <c r="D131" s="101" t="s">
        <v>313</v>
      </c>
      <c r="E131" s="101" t="s">
        <v>196</v>
      </c>
      <c r="F131" s="101" t="s">
        <v>213</v>
      </c>
      <c r="G131" s="102">
        <v>10</v>
      </c>
      <c r="I131" s="103">
        <v>125</v>
      </c>
      <c r="J131" s="104" t="s">
        <v>292</v>
      </c>
      <c r="K131" s="104" t="s">
        <v>154</v>
      </c>
      <c r="L131" s="104" t="s">
        <v>175</v>
      </c>
      <c r="M131" s="105">
        <v>6</v>
      </c>
      <c r="N131" s="80"/>
      <c r="O131" s="133">
        <v>125</v>
      </c>
      <c r="P131" s="146" t="s">
        <v>869</v>
      </c>
      <c r="Q131" s="135" t="s">
        <v>830</v>
      </c>
      <c r="R131" s="136" t="s">
        <v>218</v>
      </c>
      <c r="T131" s="103">
        <v>125</v>
      </c>
      <c r="U131" s="109" t="s">
        <v>774</v>
      </c>
      <c r="V131" s="104" t="s">
        <v>296</v>
      </c>
      <c r="W131" s="105" t="s">
        <v>834</v>
      </c>
      <c r="AE131" s="103">
        <v>125</v>
      </c>
      <c r="AF131" s="2" t="s">
        <v>762</v>
      </c>
      <c r="AG131" s="104" t="s">
        <v>202</v>
      </c>
      <c r="AH131" s="104" t="s">
        <v>289</v>
      </c>
      <c r="AI131" s="105">
        <v>7</v>
      </c>
      <c r="AK131" s="111" t="s">
        <v>313</v>
      </c>
      <c r="AL131" s="100">
        <v>125</v>
      </c>
      <c r="AM131" s="104">
        <v>103</v>
      </c>
      <c r="AN131" s="104" t="s">
        <v>518</v>
      </c>
      <c r="AO131" s="104" t="s">
        <v>518</v>
      </c>
      <c r="AP131" s="104" t="s">
        <v>518</v>
      </c>
      <c r="AQ131" s="112">
        <v>115</v>
      </c>
      <c r="AR131" s="113">
        <f t="shared" si="1"/>
        <v>114.33333333333333</v>
      </c>
      <c r="AS131" s="91"/>
      <c r="AT131" s="104">
        <f>(MATCH("Ben Watson *",SI,0))</f>
        <v>115</v>
      </c>
      <c r="AU131" s="73" t="e">
        <v>#N/A</v>
      </c>
      <c r="AV131" s="73" t="e">
        <v>#N/A</v>
      </c>
      <c r="AW131" s="73" t="e">
        <v>#N/A</v>
      </c>
      <c r="AX131" s="73">
        <v>115</v>
      </c>
      <c r="AY131" s="114">
        <v>124.2</v>
      </c>
      <c r="AZ131" s="115" t="s">
        <v>689</v>
      </c>
      <c r="BA131" s="101" t="s">
        <v>196</v>
      </c>
      <c r="BB131" s="101" t="s">
        <v>107</v>
      </c>
      <c r="BC131" s="102">
        <v>9</v>
      </c>
      <c r="BD131" s="57"/>
      <c r="BE131" s="114">
        <v>111.6</v>
      </c>
      <c r="BF131" s="101" t="s">
        <v>743</v>
      </c>
      <c r="BG131" s="101" t="s">
        <v>94</v>
      </c>
      <c r="BH131" s="101" t="s">
        <v>152</v>
      </c>
      <c r="BI131" s="102">
        <v>9</v>
      </c>
      <c r="BJ131" s="91"/>
      <c r="BK131" s="119" t="s">
        <v>433</v>
      </c>
      <c r="BL131" s="121"/>
      <c r="BM131" s="91"/>
      <c r="BN131" s="119" t="s">
        <v>509</v>
      </c>
      <c r="BO131" s="121"/>
      <c r="BQ131" s="100">
        <v>73</v>
      </c>
      <c r="BR131" s="101" t="s">
        <v>870</v>
      </c>
      <c r="BY131" s="114">
        <v>17</v>
      </c>
      <c r="BZ131" s="101" t="s">
        <v>96</v>
      </c>
      <c r="CA131" s="101" t="s">
        <v>97</v>
      </c>
      <c r="CB131" s="101" t="s">
        <v>98</v>
      </c>
      <c r="CC131" s="102">
        <v>6</v>
      </c>
      <c r="CE131" s="114">
        <v>187.75</v>
      </c>
      <c r="CF131" s="101" t="s">
        <v>871</v>
      </c>
      <c r="CG131" s="101" t="s">
        <v>101</v>
      </c>
      <c r="CH131" s="101" t="s">
        <v>213</v>
      </c>
      <c r="CI131" s="102">
        <v>10</v>
      </c>
      <c r="CK131" s="114">
        <v>49.166666666666664</v>
      </c>
      <c r="CL131" s="101" t="s">
        <v>560</v>
      </c>
      <c r="CM131" s="101" t="s">
        <v>94</v>
      </c>
      <c r="CN131" s="101" t="s">
        <v>164</v>
      </c>
      <c r="CO131" s="102">
        <v>8</v>
      </c>
      <c r="CV131" s="73"/>
      <c r="CW131" s="73"/>
      <c r="CX131" s="73"/>
      <c r="DB131" s="72"/>
    </row>
    <row r="132" spans="3:106" ht="15">
      <c r="C132" s="100">
        <v>126</v>
      </c>
      <c r="D132" s="101" t="s">
        <v>582</v>
      </c>
      <c r="E132" s="101" t="s">
        <v>196</v>
      </c>
      <c r="F132" s="101" t="s">
        <v>164</v>
      </c>
      <c r="G132" s="102">
        <v>8</v>
      </c>
      <c r="I132" s="103">
        <v>126</v>
      </c>
      <c r="J132" s="104" t="s">
        <v>541</v>
      </c>
      <c r="K132" s="104" t="s">
        <v>196</v>
      </c>
      <c r="L132" s="104" t="s">
        <v>214</v>
      </c>
      <c r="M132" s="105">
        <v>6</v>
      </c>
      <c r="N132" s="80"/>
      <c r="O132" s="133">
        <v>126</v>
      </c>
      <c r="P132" s="146" t="s">
        <v>629</v>
      </c>
      <c r="Q132" s="135" t="s">
        <v>87</v>
      </c>
      <c r="R132" s="136" t="s">
        <v>556</v>
      </c>
      <c r="T132" s="103">
        <v>126</v>
      </c>
      <c r="U132" s="109" t="s">
        <v>859</v>
      </c>
      <c r="V132" s="104" t="s">
        <v>90</v>
      </c>
      <c r="W132" s="105" t="s">
        <v>872</v>
      </c>
      <c r="AE132" s="103">
        <v>126</v>
      </c>
      <c r="AF132" s="2" t="s">
        <v>557</v>
      </c>
      <c r="AG132" s="104" t="s">
        <v>285</v>
      </c>
      <c r="AH132" s="104" t="s">
        <v>428</v>
      </c>
      <c r="AI132" s="105">
        <v>6</v>
      </c>
      <c r="AK132" s="111" t="s">
        <v>582</v>
      </c>
      <c r="AL132" s="100">
        <v>126</v>
      </c>
      <c r="AM132" s="104">
        <v>105</v>
      </c>
      <c r="AN132" s="104">
        <v>109</v>
      </c>
      <c r="AO132" s="104">
        <v>104</v>
      </c>
      <c r="AP132" s="104">
        <v>90</v>
      </c>
      <c r="AQ132" s="112">
        <v>102</v>
      </c>
      <c r="AR132" s="113">
        <f t="shared" si="1"/>
        <v>106</v>
      </c>
      <c r="AS132" s="91"/>
      <c r="AT132" s="104">
        <f>(MATCH("Jason Witten*",SI,0))</f>
        <v>102</v>
      </c>
      <c r="AU132" s="73">
        <v>109</v>
      </c>
      <c r="AV132" s="73">
        <v>104</v>
      </c>
      <c r="AW132" s="73">
        <v>90</v>
      </c>
      <c r="AX132" s="73">
        <v>102</v>
      </c>
      <c r="AY132" s="114">
        <v>125</v>
      </c>
      <c r="AZ132" s="115" t="s">
        <v>616</v>
      </c>
      <c r="BA132" s="101" t="s">
        <v>94</v>
      </c>
      <c r="BB132" s="101" t="s">
        <v>222</v>
      </c>
      <c r="BC132" s="102">
        <v>6</v>
      </c>
      <c r="BD132" s="57"/>
      <c r="BE132" s="114">
        <v>116</v>
      </c>
      <c r="BF132" s="101" t="s">
        <v>264</v>
      </c>
      <c r="BG132" s="101" t="s">
        <v>94</v>
      </c>
      <c r="BH132" s="101" t="s">
        <v>171</v>
      </c>
      <c r="BI132" s="102">
        <v>4</v>
      </c>
      <c r="BJ132" s="91"/>
      <c r="BK132" s="100">
        <v>114</v>
      </c>
      <c r="BL132" s="101" t="s">
        <v>682</v>
      </c>
      <c r="BM132" s="91"/>
      <c r="BN132" s="100">
        <v>83</v>
      </c>
      <c r="BO132" s="101" t="s">
        <v>510</v>
      </c>
      <c r="BQ132" s="119" t="s">
        <v>509</v>
      </c>
      <c r="BR132" s="121"/>
      <c r="BY132" s="114">
        <v>66.33333333333333</v>
      </c>
      <c r="BZ132" s="101" t="s">
        <v>651</v>
      </c>
      <c r="CA132" s="101" t="s">
        <v>154</v>
      </c>
      <c r="CB132" s="101" t="s">
        <v>139</v>
      </c>
      <c r="CC132" s="102">
        <v>8</v>
      </c>
      <c r="CE132" s="114">
        <v>13.666666666666666</v>
      </c>
      <c r="CF132" s="101" t="s">
        <v>188</v>
      </c>
      <c r="CG132" s="101" t="s">
        <v>94</v>
      </c>
      <c r="CH132" s="101" t="s">
        <v>137</v>
      </c>
      <c r="CI132" s="102">
        <v>4</v>
      </c>
      <c r="CK132" s="114">
        <v>58.5</v>
      </c>
      <c r="CL132" s="101" t="s">
        <v>198</v>
      </c>
      <c r="CM132" s="101" t="s">
        <v>94</v>
      </c>
      <c r="CN132" s="101" t="s">
        <v>197</v>
      </c>
      <c r="CO132" s="102">
        <v>8</v>
      </c>
      <c r="CV132" s="73"/>
      <c r="CW132" s="73"/>
      <c r="CX132" s="73"/>
      <c r="DB132" s="72"/>
    </row>
    <row r="133" spans="3:106" ht="15">
      <c r="C133" s="100">
        <v>127</v>
      </c>
      <c r="D133" s="101" t="s">
        <v>672</v>
      </c>
      <c r="E133" s="101" t="s">
        <v>196</v>
      </c>
      <c r="F133" s="101" t="s">
        <v>146</v>
      </c>
      <c r="G133" s="102">
        <v>6</v>
      </c>
      <c r="I133" s="103">
        <v>127</v>
      </c>
      <c r="J133" s="104" t="s">
        <v>743</v>
      </c>
      <c r="K133" s="104" t="s">
        <v>94</v>
      </c>
      <c r="L133" s="104" t="s">
        <v>527</v>
      </c>
      <c r="M133" s="105">
        <v>9</v>
      </c>
      <c r="N133" s="80"/>
      <c r="O133" s="133">
        <v>127</v>
      </c>
      <c r="P133" s="146" t="s">
        <v>873</v>
      </c>
      <c r="Q133" s="135" t="s">
        <v>202</v>
      </c>
      <c r="R133" s="136" t="s">
        <v>366</v>
      </c>
      <c r="T133" s="103">
        <v>127</v>
      </c>
      <c r="U133" s="109" t="s">
        <v>873</v>
      </c>
      <c r="V133" s="104" t="s">
        <v>179</v>
      </c>
      <c r="W133" s="105" t="s">
        <v>874</v>
      </c>
      <c r="AE133" s="103">
        <v>127</v>
      </c>
      <c r="AF133" s="2" t="s">
        <v>541</v>
      </c>
      <c r="AG133" s="104" t="s">
        <v>391</v>
      </c>
      <c r="AH133" s="104" t="s">
        <v>162</v>
      </c>
      <c r="AI133" s="105">
        <v>6</v>
      </c>
      <c r="AK133" s="111" t="s">
        <v>672</v>
      </c>
      <c r="AL133" s="100">
        <v>127</v>
      </c>
      <c r="AM133" s="104">
        <v>90</v>
      </c>
      <c r="AN133" s="104">
        <v>86</v>
      </c>
      <c r="AO133" s="104">
        <v>86</v>
      </c>
      <c r="AP133" s="104">
        <v>60</v>
      </c>
      <c r="AQ133" s="112">
        <v>76</v>
      </c>
      <c r="AR133" s="113">
        <f t="shared" si="1"/>
        <v>87.5</v>
      </c>
      <c r="AS133" s="91"/>
      <c r="AT133" s="104">
        <f>(MATCH("Vernon Davis*",SI,0))</f>
        <v>76</v>
      </c>
      <c r="AU133" s="73">
        <v>86</v>
      </c>
      <c r="AV133" s="73">
        <v>86</v>
      </c>
      <c r="AW133" s="73">
        <v>60</v>
      </c>
      <c r="AX133" s="73">
        <v>76</v>
      </c>
      <c r="AY133" s="114">
        <v>126.6</v>
      </c>
      <c r="AZ133" s="115" t="s">
        <v>283</v>
      </c>
      <c r="BA133" s="101" t="s">
        <v>94</v>
      </c>
      <c r="BB133" s="101" t="s">
        <v>171</v>
      </c>
      <c r="BC133" s="102">
        <v>4</v>
      </c>
      <c r="BD133" s="57"/>
      <c r="BE133" s="114">
        <v>116.4</v>
      </c>
      <c r="BF133" s="101" t="s">
        <v>275</v>
      </c>
      <c r="BG133" s="101" t="s">
        <v>94</v>
      </c>
      <c r="BH133" s="101" t="s">
        <v>171</v>
      </c>
      <c r="BI133" s="102">
        <v>4</v>
      </c>
      <c r="BJ133" s="91"/>
      <c r="BK133" s="100">
        <v>27</v>
      </c>
      <c r="BL133" s="101" t="s">
        <v>328</v>
      </c>
      <c r="BM133" s="91"/>
      <c r="BN133" s="100">
        <v>3</v>
      </c>
      <c r="BO133" s="101" t="s">
        <v>86</v>
      </c>
      <c r="BQ133" s="100">
        <v>3</v>
      </c>
      <c r="BR133" s="101" t="s">
        <v>875</v>
      </c>
      <c r="BY133" s="114">
        <v>119.8</v>
      </c>
      <c r="BZ133" s="101" t="s">
        <v>357</v>
      </c>
      <c r="CA133" s="101" t="s">
        <v>97</v>
      </c>
      <c r="CB133" s="101" t="s">
        <v>104</v>
      </c>
      <c r="CC133" s="102">
        <v>4</v>
      </c>
      <c r="CE133" s="114">
        <v>27.833333333333332</v>
      </c>
      <c r="CF133" s="101" t="s">
        <v>155</v>
      </c>
      <c r="CG133" s="101" t="s">
        <v>154</v>
      </c>
      <c r="CH133" s="101" t="s">
        <v>137</v>
      </c>
      <c r="CI133" s="102">
        <v>4</v>
      </c>
      <c r="CK133" s="114">
        <v>61.333333333333336</v>
      </c>
      <c r="CL133" s="101" t="s">
        <v>487</v>
      </c>
      <c r="CM133" s="101" t="s">
        <v>94</v>
      </c>
      <c r="CN133" s="101" t="s">
        <v>164</v>
      </c>
      <c r="CO133" s="102">
        <v>8</v>
      </c>
      <c r="CV133" s="73"/>
      <c r="CW133" s="73"/>
      <c r="CX133" s="73"/>
      <c r="DB133" s="72"/>
    </row>
    <row r="134" spans="3:106" ht="15">
      <c r="C134" s="100">
        <v>128</v>
      </c>
      <c r="D134" s="101" t="s">
        <v>100</v>
      </c>
      <c r="E134" s="101" t="s">
        <v>101</v>
      </c>
      <c r="F134" s="101" t="s">
        <v>98</v>
      </c>
      <c r="G134" s="102">
        <v>6</v>
      </c>
      <c r="I134" s="103">
        <v>128</v>
      </c>
      <c r="J134" s="104" t="s">
        <v>364</v>
      </c>
      <c r="K134" s="104" t="s">
        <v>97</v>
      </c>
      <c r="L134" s="104" t="s">
        <v>243</v>
      </c>
      <c r="M134" s="105">
        <v>6</v>
      </c>
      <c r="N134" s="80"/>
      <c r="O134" s="133">
        <v>128</v>
      </c>
      <c r="P134" s="146" t="s">
        <v>876</v>
      </c>
      <c r="Q134" s="135" t="s">
        <v>285</v>
      </c>
      <c r="R134" s="136" t="s">
        <v>326</v>
      </c>
      <c r="T134" s="103">
        <v>128</v>
      </c>
      <c r="U134" s="109" t="s">
        <v>855</v>
      </c>
      <c r="V134" s="104" t="s">
        <v>296</v>
      </c>
      <c r="W134" s="105" t="s">
        <v>877</v>
      </c>
      <c r="AE134" s="103">
        <v>128</v>
      </c>
      <c r="AF134" s="2" t="s">
        <v>878</v>
      </c>
      <c r="AG134" s="104" t="s">
        <v>391</v>
      </c>
      <c r="AH134" s="104" t="s">
        <v>218</v>
      </c>
      <c r="AI134" s="105">
        <v>10</v>
      </c>
      <c r="AK134" s="111" t="s">
        <v>100</v>
      </c>
      <c r="AL134" s="100">
        <v>128</v>
      </c>
      <c r="AM134" s="104">
        <v>109</v>
      </c>
      <c r="AN134" s="104" t="s">
        <v>518</v>
      </c>
      <c r="AO134" s="104">
        <v>160</v>
      </c>
      <c r="AP134" s="104" t="s">
        <v>518</v>
      </c>
      <c r="AQ134" s="112">
        <v>117</v>
      </c>
      <c r="AR134" s="113">
        <f t="shared" si="1"/>
        <v>128.5</v>
      </c>
      <c r="AS134" s="91"/>
      <c r="AT134" s="104">
        <f>(MATCH("Adam Vinatieri*",SI,0))</f>
        <v>117</v>
      </c>
      <c r="AU134" s="73" t="e">
        <v>#N/A</v>
      </c>
      <c r="AV134" s="73">
        <v>160</v>
      </c>
      <c r="AW134" s="73" t="e">
        <v>#N/A</v>
      </c>
      <c r="AX134" s="73">
        <v>117</v>
      </c>
      <c r="AY134" s="114">
        <v>128</v>
      </c>
      <c r="AZ134" s="115" t="s">
        <v>548</v>
      </c>
      <c r="BA134" s="101" t="s">
        <v>97</v>
      </c>
      <c r="BB134" s="101" t="s">
        <v>415</v>
      </c>
      <c r="BC134" s="102">
        <v>5</v>
      </c>
      <c r="BD134" s="57"/>
      <c r="BE134" s="114">
        <v>125</v>
      </c>
      <c r="BF134" s="101" t="s">
        <v>616</v>
      </c>
      <c r="BG134" s="101" t="s">
        <v>94</v>
      </c>
      <c r="BH134" s="101" t="s">
        <v>222</v>
      </c>
      <c r="BI134" s="102">
        <v>6</v>
      </c>
      <c r="BJ134" s="91"/>
      <c r="BK134" s="119" t="s">
        <v>747</v>
      </c>
      <c r="BL134" s="121"/>
      <c r="BM134" s="91"/>
      <c r="BN134" s="100">
        <v>12</v>
      </c>
      <c r="BO134" s="101" t="s">
        <v>478</v>
      </c>
      <c r="BQ134" s="100">
        <v>9</v>
      </c>
      <c r="BR134" s="101" t="s">
        <v>879</v>
      </c>
      <c r="BY134" s="114">
        <v>90.5</v>
      </c>
      <c r="BZ134" s="101" t="s">
        <v>153</v>
      </c>
      <c r="CA134" s="101" t="s">
        <v>154</v>
      </c>
      <c r="CB134" s="101" t="s">
        <v>103</v>
      </c>
      <c r="CC134" s="102">
        <v>8</v>
      </c>
      <c r="CE134" s="114">
        <v>34.333333333333336</v>
      </c>
      <c r="CF134" s="101" t="s">
        <v>228</v>
      </c>
      <c r="CG134" s="101" t="s">
        <v>94</v>
      </c>
      <c r="CH134" s="101" t="s">
        <v>137</v>
      </c>
      <c r="CI134" s="102">
        <v>4</v>
      </c>
      <c r="CK134" s="114">
        <v>89.16666666666667</v>
      </c>
      <c r="CL134" s="101" t="s">
        <v>227</v>
      </c>
      <c r="CM134" s="101" t="s">
        <v>94</v>
      </c>
      <c r="CN134" s="101" t="s">
        <v>197</v>
      </c>
      <c r="CO134" s="102">
        <v>8</v>
      </c>
      <c r="CV134" s="73"/>
      <c r="CW134" s="73"/>
      <c r="CX134" s="73"/>
      <c r="DB134" s="72"/>
    </row>
    <row r="135" spans="3:106" ht="15">
      <c r="C135" s="100">
        <v>129</v>
      </c>
      <c r="D135" s="101" t="s">
        <v>729</v>
      </c>
      <c r="E135" s="101" t="s">
        <v>101</v>
      </c>
      <c r="F135" s="101" t="s">
        <v>107</v>
      </c>
      <c r="G135" s="102">
        <v>9</v>
      </c>
      <c r="I135" s="103">
        <v>129</v>
      </c>
      <c r="J135" s="104" t="s">
        <v>634</v>
      </c>
      <c r="K135" s="104" t="s">
        <v>755</v>
      </c>
      <c r="L135" s="104" t="s">
        <v>243</v>
      </c>
      <c r="M135" s="105">
        <v>6</v>
      </c>
      <c r="N135" s="80"/>
      <c r="O135" s="133">
        <v>129</v>
      </c>
      <c r="P135" s="146" t="s">
        <v>825</v>
      </c>
      <c r="Q135" s="135" t="s">
        <v>202</v>
      </c>
      <c r="R135" s="136" t="s">
        <v>253</v>
      </c>
      <c r="T135" s="103">
        <v>129</v>
      </c>
      <c r="U135" s="109" t="s">
        <v>880</v>
      </c>
      <c r="V135" s="104" t="s">
        <v>473</v>
      </c>
      <c r="W135" s="105" t="s">
        <v>881</v>
      </c>
      <c r="AE135" s="103">
        <v>129</v>
      </c>
      <c r="AF135" s="2" t="s">
        <v>165</v>
      </c>
      <c r="AG135" s="104" t="s">
        <v>202</v>
      </c>
      <c r="AH135" s="104" t="s">
        <v>142</v>
      </c>
      <c r="AI135" s="105">
        <v>6</v>
      </c>
      <c r="AK135" s="111" t="s">
        <v>729</v>
      </c>
      <c r="AL135" s="100">
        <v>129</v>
      </c>
      <c r="AM135" s="104">
        <v>132</v>
      </c>
      <c r="AN135" s="104" t="s">
        <v>518</v>
      </c>
      <c r="AO135" s="104">
        <v>145</v>
      </c>
      <c r="AP135" s="104" t="s">
        <v>518</v>
      </c>
      <c r="AQ135" s="112">
        <v>145</v>
      </c>
      <c r="AR135" s="113">
        <f t="shared" si="1"/>
        <v>137.75</v>
      </c>
      <c r="AS135" s="91"/>
      <c r="AT135" s="104">
        <f>(MATCH("Jeff Wilkins*",SI,0))</f>
        <v>145</v>
      </c>
      <c r="AU135" s="73" t="e">
        <v>#N/A</v>
      </c>
      <c r="AV135" s="73">
        <v>145</v>
      </c>
      <c r="AW135" s="73" t="e">
        <v>#N/A</v>
      </c>
      <c r="AX135" s="73">
        <v>145</v>
      </c>
      <c r="AY135" s="114">
        <v>128.5</v>
      </c>
      <c r="AZ135" s="115" t="s">
        <v>364</v>
      </c>
      <c r="BA135" s="101" t="s">
        <v>97</v>
      </c>
      <c r="BB135" s="101" t="s">
        <v>222</v>
      </c>
      <c r="BC135" s="102">
        <v>6</v>
      </c>
      <c r="BD135" s="57"/>
      <c r="BE135" s="114">
        <v>126.6</v>
      </c>
      <c r="BF135" s="101" t="s">
        <v>283</v>
      </c>
      <c r="BG135" s="101" t="s">
        <v>94</v>
      </c>
      <c r="BH135" s="101" t="s">
        <v>171</v>
      </c>
      <c r="BI135" s="102">
        <v>4</v>
      </c>
      <c r="BJ135" s="91"/>
      <c r="BK135" s="100">
        <v>133</v>
      </c>
      <c r="BL135" s="101" t="s">
        <v>481</v>
      </c>
      <c r="BM135" s="91"/>
      <c r="BN135" s="100">
        <v>14</v>
      </c>
      <c r="BO135" s="101" t="s">
        <v>121</v>
      </c>
      <c r="BQ135" s="100">
        <v>18</v>
      </c>
      <c r="BR135" s="101" t="s">
        <v>882</v>
      </c>
      <c r="BY135" s="114">
        <v>178.33333333333334</v>
      </c>
      <c r="BZ135" s="101" t="s">
        <v>325</v>
      </c>
      <c r="CA135" s="101" t="s">
        <v>101</v>
      </c>
      <c r="CB135" s="101" t="s">
        <v>241</v>
      </c>
      <c r="CC135" s="102">
        <v>8</v>
      </c>
      <c r="CE135" s="114">
        <v>41.666666666666664</v>
      </c>
      <c r="CF135" s="101" t="s">
        <v>257</v>
      </c>
      <c r="CG135" s="101" t="s">
        <v>97</v>
      </c>
      <c r="CH135" s="101" t="s">
        <v>137</v>
      </c>
      <c r="CI135" s="102">
        <v>4</v>
      </c>
      <c r="CK135" s="114">
        <v>165.5</v>
      </c>
      <c r="CL135" s="101" t="s">
        <v>883</v>
      </c>
      <c r="CM135" s="101" t="s">
        <v>94</v>
      </c>
      <c r="CN135" s="101" t="s">
        <v>139</v>
      </c>
      <c r="CO135" s="102">
        <v>8</v>
      </c>
      <c r="CV135" s="73"/>
      <c r="CW135" s="73"/>
      <c r="CX135" s="73"/>
      <c r="DB135" s="72"/>
    </row>
    <row r="136" spans="3:106" ht="15">
      <c r="C136" s="100">
        <v>130</v>
      </c>
      <c r="D136" s="101" t="s">
        <v>748</v>
      </c>
      <c r="E136" s="101" t="s">
        <v>101</v>
      </c>
      <c r="F136" s="101" t="s">
        <v>95</v>
      </c>
      <c r="G136" s="102">
        <v>7</v>
      </c>
      <c r="I136" s="103">
        <v>130</v>
      </c>
      <c r="J136" s="104" t="s">
        <v>304</v>
      </c>
      <c r="K136" s="104" t="s">
        <v>196</v>
      </c>
      <c r="L136" s="104" t="s">
        <v>251</v>
      </c>
      <c r="M136" s="105">
        <v>4</v>
      </c>
      <c r="N136" s="80"/>
      <c r="O136" s="133">
        <v>130</v>
      </c>
      <c r="P136" s="146" t="s">
        <v>884</v>
      </c>
      <c r="Q136" s="135" t="s">
        <v>202</v>
      </c>
      <c r="R136" s="136" t="s">
        <v>142</v>
      </c>
      <c r="T136" s="103">
        <v>130</v>
      </c>
      <c r="U136" s="109" t="s">
        <v>783</v>
      </c>
      <c r="V136" s="104" t="s">
        <v>296</v>
      </c>
      <c r="W136" s="105" t="s">
        <v>885</v>
      </c>
      <c r="AE136" s="103">
        <v>130</v>
      </c>
      <c r="AF136" s="2" t="s">
        <v>886</v>
      </c>
      <c r="AG136" s="104" t="s">
        <v>391</v>
      </c>
      <c r="AH136" s="104" t="s">
        <v>232</v>
      </c>
      <c r="AI136" s="105">
        <v>4</v>
      </c>
      <c r="AK136" s="111" t="s">
        <v>748</v>
      </c>
      <c r="AL136" s="100">
        <v>130</v>
      </c>
      <c r="AM136" s="104">
        <v>118</v>
      </c>
      <c r="AN136" s="104" t="s">
        <v>518</v>
      </c>
      <c r="AO136" s="104">
        <v>136</v>
      </c>
      <c r="AP136" s="104" t="s">
        <v>518</v>
      </c>
      <c r="AQ136" s="112">
        <v>146</v>
      </c>
      <c r="AR136" s="113">
        <f aca="true" t="shared" si="2" ref="AR136:AR199">AVERAGE(AL136:AQ136)</f>
        <v>132.5</v>
      </c>
      <c r="AS136" s="91"/>
      <c r="AT136" s="104">
        <f>(MATCH("Nate Kaeding*",SI,0))</f>
        <v>146</v>
      </c>
      <c r="AU136" s="73" t="e">
        <v>#N/A</v>
      </c>
      <c r="AV136" s="73">
        <v>136</v>
      </c>
      <c r="AW136" s="73" t="e">
        <v>#N/A</v>
      </c>
      <c r="AX136" s="73">
        <v>146</v>
      </c>
      <c r="AY136" s="114">
        <v>128.5</v>
      </c>
      <c r="AZ136" s="115" t="s">
        <v>100</v>
      </c>
      <c r="BA136" s="101" t="s">
        <v>101</v>
      </c>
      <c r="BB136" s="101" t="s">
        <v>98</v>
      </c>
      <c r="BC136" s="102">
        <v>6</v>
      </c>
      <c r="BD136" s="57"/>
      <c r="BE136" s="114">
        <v>129.25</v>
      </c>
      <c r="BF136" s="101" t="s">
        <v>261</v>
      </c>
      <c r="BG136" s="101" t="s">
        <v>94</v>
      </c>
      <c r="BH136" s="101" t="s">
        <v>262</v>
      </c>
      <c r="BI136" s="102">
        <v>6</v>
      </c>
      <c r="BJ136" s="91"/>
      <c r="BK136" s="119" t="s">
        <v>447</v>
      </c>
      <c r="BL136" s="121"/>
      <c r="BM136" s="91"/>
      <c r="BN136" s="100">
        <v>1</v>
      </c>
      <c r="BO136" s="101" t="s">
        <v>887</v>
      </c>
      <c r="BQ136" s="100">
        <v>1</v>
      </c>
      <c r="BR136" s="101" t="s">
        <v>888</v>
      </c>
      <c r="BY136" s="114">
        <v>19.666666666666668</v>
      </c>
      <c r="BZ136" s="101" t="s">
        <v>199</v>
      </c>
      <c r="CA136" s="101" t="s">
        <v>94</v>
      </c>
      <c r="CB136" s="101" t="s">
        <v>104</v>
      </c>
      <c r="CC136" s="102">
        <v>4</v>
      </c>
      <c r="CE136" s="114">
        <v>116.8</v>
      </c>
      <c r="CF136" s="101" t="s">
        <v>347</v>
      </c>
      <c r="CG136" s="101" t="s">
        <v>97</v>
      </c>
      <c r="CH136" s="101" t="s">
        <v>137</v>
      </c>
      <c r="CI136" s="102">
        <v>4</v>
      </c>
      <c r="CK136" s="114">
        <v>166.33333333333334</v>
      </c>
      <c r="CL136" s="101" t="s">
        <v>771</v>
      </c>
      <c r="CM136" s="101" t="s">
        <v>94</v>
      </c>
      <c r="CN136" s="101" t="s">
        <v>124</v>
      </c>
      <c r="CO136" s="102">
        <v>8</v>
      </c>
      <c r="CV136" s="73"/>
      <c r="CW136" s="73"/>
      <c r="CX136" s="73"/>
      <c r="DB136" s="72"/>
    </row>
    <row r="137" spans="3:106" ht="15">
      <c r="C137" s="100">
        <v>131</v>
      </c>
      <c r="D137" s="101" t="s">
        <v>293</v>
      </c>
      <c r="E137" s="101" t="s">
        <v>97</v>
      </c>
      <c r="F137" s="101" t="s">
        <v>241</v>
      </c>
      <c r="G137" s="102">
        <v>8</v>
      </c>
      <c r="I137" s="103">
        <v>131</v>
      </c>
      <c r="J137" s="104" t="s">
        <v>385</v>
      </c>
      <c r="K137" s="104" t="s">
        <v>154</v>
      </c>
      <c r="L137" s="104" t="s">
        <v>405</v>
      </c>
      <c r="M137" s="105">
        <v>7</v>
      </c>
      <c r="N137" s="80"/>
      <c r="O137" s="133">
        <v>131</v>
      </c>
      <c r="P137" s="146" t="s">
        <v>768</v>
      </c>
      <c r="Q137" s="135" t="s">
        <v>87</v>
      </c>
      <c r="R137" s="136" t="s">
        <v>366</v>
      </c>
      <c r="T137" s="103">
        <v>131</v>
      </c>
      <c r="U137" s="109" t="s">
        <v>889</v>
      </c>
      <c r="V137" s="104" t="s">
        <v>473</v>
      </c>
      <c r="W137" s="105" t="s">
        <v>890</v>
      </c>
      <c r="AE137" s="103">
        <v>131</v>
      </c>
      <c r="AF137" s="2" t="s">
        <v>743</v>
      </c>
      <c r="AG137" s="104" t="s">
        <v>87</v>
      </c>
      <c r="AH137" s="104" t="s">
        <v>437</v>
      </c>
      <c r="AI137" s="105">
        <v>9</v>
      </c>
      <c r="AK137" s="111" t="s">
        <v>293</v>
      </c>
      <c r="AL137" s="100">
        <v>131</v>
      </c>
      <c r="AM137" s="104">
        <v>106</v>
      </c>
      <c r="AN137" s="104">
        <v>117</v>
      </c>
      <c r="AO137" s="104">
        <v>164</v>
      </c>
      <c r="AP137" s="104" t="s">
        <v>518</v>
      </c>
      <c r="AQ137" s="112">
        <v>151</v>
      </c>
      <c r="AR137" s="113">
        <f t="shared" si="2"/>
        <v>133.8</v>
      </c>
      <c r="AS137" s="91"/>
      <c r="AT137" s="104">
        <f>(MATCH("Derrick Mason*",SI,0))</f>
        <v>151</v>
      </c>
      <c r="AU137" s="73">
        <v>117</v>
      </c>
      <c r="AV137" s="73">
        <v>164</v>
      </c>
      <c r="AW137" s="73" t="e">
        <v>#N/A</v>
      </c>
      <c r="AX137" s="73">
        <v>151</v>
      </c>
      <c r="AY137" s="114">
        <v>129.25</v>
      </c>
      <c r="AZ137" s="115" t="s">
        <v>261</v>
      </c>
      <c r="BA137" s="101" t="s">
        <v>94</v>
      </c>
      <c r="BB137" s="101" t="s">
        <v>262</v>
      </c>
      <c r="BC137" s="102">
        <v>6</v>
      </c>
      <c r="BD137" s="57"/>
      <c r="BE137" s="114">
        <v>134.4</v>
      </c>
      <c r="BF137" s="101" t="s">
        <v>836</v>
      </c>
      <c r="BG137" s="101" t="s">
        <v>94</v>
      </c>
      <c r="BH137" s="101" t="s">
        <v>340</v>
      </c>
      <c r="BI137" s="102">
        <v>10</v>
      </c>
      <c r="BJ137" s="91"/>
      <c r="BK137" s="100">
        <v>193</v>
      </c>
      <c r="BL137" s="101" t="s">
        <v>858</v>
      </c>
      <c r="BM137" s="91"/>
      <c r="BN137" s="100">
        <v>146</v>
      </c>
      <c r="BO137" s="101" t="s">
        <v>212</v>
      </c>
      <c r="BQ137" s="100">
        <v>140</v>
      </c>
      <c r="BR137" s="101" t="s">
        <v>891</v>
      </c>
      <c r="BY137" s="114">
        <v>165.5</v>
      </c>
      <c r="BZ137" s="101" t="s">
        <v>883</v>
      </c>
      <c r="CA137" s="101" t="s">
        <v>94</v>
      </c>
      <c r="CB137" s="101" t="s">
        <v>139</v>
      </c>
      <c r="CC137" s="102">
        <v>8</v>
      </c>
      <c r="CE137" s="114">
        <v>149.5</v>
      </c>
      <c r="CF137" s="101" t="s">
        <v>304</v>
      </c>
      <c r="CG137" s="101" t="s">
        <v>196</v>
      </c>
      <c r="CH137" s="101" t="s">
        <v>137</v>
      </c>
      <c r="CI137" s="102">
        <v>4</v>
      </c>
      <c r="CK137" s="114">
        <v>172.5</v>
      </c>
      <c r="CL137" s="101" t="s">
        <v>314</v>
      </c>
      <c r="CM137" s="101" t="s">
        <v>94</v>
      </c>
      <c r="CN137" s="101" t="s">
        <v>241</v>
      </c>
      <c r="CO137" s="102">
        <v>8</v>
      </c>
      <c r="CV137" s="73"/>
      <c r="CW137" s="73"/>
      <c r="CX137" s="73"/>
      <c r="DB137" s="72"/>
    </row>
    <row r="138" spans="3:106" ht="15">
      <c r="C138" s="100">
        <v>132</v>
      </c>
      <c r="D138" s="101" t="s">
        <v>498</v>
      </c>
      <c r="E138" s="101" t="s">
        <v>97</v>
      </c>
      <c r="F138" s="101" t="s">
        <v>234</v>
      </c>
      <c r="G138" s="102">
        <v>7</v>
      </c>
      <c r="I138" s="103">
        <v>132</v>
      </c>
      <c r="J138" s="104" t="s">
        <v>729</v>
      </c>
      <c r="K138" s="104" t="s">
        <v>101</v>
      </c>
      <c r="L138" s="104" t="s">
        <v>108</v>
      </c>
      <c r="M138" s="105">
        <v>9</v>
      </c>
      <c r="N138" s="80"/>
      <c r="O138" s="133">
        <v>132</v>
      </c>
      <c r="P138" s="146" t="s">
        <v>892</v>
      </c>
      <c r="Q138" s="135" t="s">
        <v>504</v>
      </c>
      <c r="R138" s="136" t="s">
        <v>326</v>
      </c>
      <c r="T138" s="103">
        <v>132</v>
      </c>
      <c r="U138" s="109" t="s">
        <v>893</v>
      </c>
      <c r="V138" s="104" t="s">
        <v>791</v>
      </c>
      <c r="W138" s="105"/>
      <c r="AE138" s="103">
        <v>132</v>
      </c>
      <c r="AF138" s="2" t="s">
        <v>537</v>
      </c>
      <c r="AG138" s="104" t="s">
        <v>285</v>
      </c>
      <c r="AH138" s="104" t="s">
        <v>112</v>
      </c>
      <c r="AI138" s="105">
        <v>9</v>
      </c>
      <c r="AK138" s="111" t="s">
        <v>498</v>
      </c>
      <c r="AL138" s="100">
        <v>132</v>
      </c>
      <c r="AM138" s="104">
        <v>112</v>
      </c>
      <c r="AN138" s="104">
        <v>95</v>
      </c>
      <c r="AO138" s="104">
        <v>114</v>
      </c>
      <c r="AP138" s="104">
        <v>82</v>
      </c>
      <c r="AQ138" s="112">
        <v>101</v>
      </c>
      <c r="AR138" s="113">
        <f t="shared" si="2"/>
        <v>106</v>
      </c>
      <c r="AS138" s="91"/>
      <c r="AT138" s="104">
        <f>(MATCH("Greg Jennings*",SI,0))</f>
        <v>101</v>
      </c>
      <c r="AU138" s="73">
        <v>95</v>
      </c>
      <c r="AV138" s="73">
        <v>114</v>
      </c>
      <c r="AW138" s="73">
        <v>82</v>
      </c>
      <c r="AX138" s="73">
        <v>101</v>
      </c>
      <c r="AY138" s="114">
        <v>131.4</v>
      </c>
      <c r="AZ138" s="115" t="s">
        <v>165</v>
      </c>
      <c r="BA138" s="101" t="s">
        <v>154</v>
      </c>
      <c r="BB138" s="101" t="s">
        <v>146</v>
      </c>
      <c r="BC138" s="102">
        <v>6</v>
      </c>
      <c r="BD138" s="57"/>
      <c r="BE138" s="114">
        <v>144.4</v>
      </c>
      <c r="BF138" s="101" t="s">
        <v>486</v>
      </c>
      <c r="BG138" s="101" t="s">
        <v>94</v>
      </c>
      <c r="BH138" s="101" t="s">
        <v>415</v>
      </c>
      <c r="BI138" s="102">
        <v>5</v>
      </c>
      <c r="BJ138" s="91"/>
      <c r="BK138" s="100">
        <v>139</v>
      </c>
      <c r="BL138" s="101" t="s">
        <v>894</v>
      </c>
      <c r="BM138" s="91"/>
      <c r="BN138" s="100">
        <v>73</v>
      </c>
      <c r="BO138" s="101" t="s">
        <v>339</v>
      </c>
      <c r="BQ138" s="100">
        <v>98</v>
      </c>
      <c r="BR138" s="101" t="s">
        <v>895</v>
      </c>
      <c r="BY138" s="114">
        <v>159.33333333333334</v>
      </c>
      <c r="BZ138" s="101" t="s">
        <v>307</v>
      </c>
      <c r="CA138" s="101" t="s">
        <v>105</v>
      </c>
      <c r="CB138" s="101" t="s">
        <v>307</v>
      </c>
      <c r="CC138" s="102">
        <v>9</v>
      </c>
      <c r="CE138" s="114">
        <v>193</v>
      </c>
      <c r="CF138" s="101" t="s">
        <v>136</v>
      </c>
      <c r="CG138" s="101" t="s">
        <v>101</v>
      </c>
      <c r="CH138" s="101" t="s">
        <v>137</v>
      </c>
      <c r="CI138" s="102">
        <v>4</v>
      </c>
      <c r="CK138" s="114">
        <v>185</v>
      </c>
      <c r="CL138" s="101" t="s">
        <v>187</v>
      </c>
      <c r="CM138" s="101" t="s">
        <v>94</v>
      </c>
      <c r="CN138" s="101" t="s">
        <v>103</v>
      </c>
      <c r="CO138" s="102">
        <v>8</v>
      </c>
      <c r="CV138" s="73"/>
      <c r="CW138" s="73"/>
      <c r="CX138" s="73"/>
      <c r="DB138" s="72"/>
    </row>
    <row r="139" spans="3:106" ht="15">
      <c r="C139" s="100">
        <v>133</v>
      </c>
      <c r="D139" s="101" t="s">
        <v>521</v>
      </c>
      <c r="E139" s="101" t="s">
        <v>97</v>
      </c>
      <c r="F139" s="101" t="s">
        <v>139</v>
      </c>
      <c r="G139" s="102">
        <v>8</v>
      </c>
      <c r="I139" s="103">
        <v>133</v>
      </c>
      <c r="J139" s="104" t="s">
        <v>469</v>
      </c>
      <c r="K139" s="104" t="s">
        <v>101</v>
      </c>
      <c r="L139" s="104" t="s">
        <v>488</v>
      </c>
      <c r="M139" s="105">
        <v>9</v>
      </c>
      <c r="N139" s="80"/>
      <c r="O139" s="133">
        <v>133</v>
      </c>
      <c r="P139" s="146" t="s">
        <v>614</v>
      </c>
      <c r="Q139" s="135" t="s">
        <v>285</v>
      </c>
      <c r="R139" s="136" t="s">
        <v>457</v>
      </c>
      <c r="T139" s="103">
        <v>133</v>
      </c>
      <c r="U139" s="109" t="s">
        <v>896</v>
      </c>
      <c r="V139" s="104" t="s">
        <v>296</v>
      </c>
      <c r="W139" s="105" t="s">
        <v>897</v>
      </c>
      <c r="AE139" s="103">
        <v>133</v>
      </c>
      <c r="AF139" s="2" t="s">
        <v>238</v>
      </c>
      <c r="AG139" s="104" t="s">
        <v>285</v>
      </c>
      <c r="AH139" s="104" t="s">
        <v>543</v>
      </c>
      <c r="AI139" s="105">
        <v>8</v>
      </c>
      <c r="AK139" s="111" t="s">
        <v>521</v>
      </c>
      <c r="AL139" s="100">
        <v>133</v>
      </c>
      <c r="AM139" s="104">
        <v>95</v>
      </c>
      <c r="AN139" s="104">
        <v>102</v>
      </c>
      <c r="AO139" s="104">
        <v>130</v>
      </c>
      <c r="AP139" s="104" t="s">
        <v>518</v>
      </c>
      <c r="AQ139" s="112">
        <v>107</v>
      </c>
      <c r="AR139" s="113">
        <f t="shared" si="2"/>
        <v>113.4</v>
      </c>
      <c r="AS139" s="91"/>
      <c r="AT139" s="104">
        <f>(MATCH("D.J. Hackett*",SI,0))</f>
        <v>107</v>
      </c>
      <c r="AU139" s="73">
        <v>102</v>
      </c>
      <c r="AV139" s="73">
        <v>130</v>
      </c>
      <c r="AW139" s="73" t="e">
        <v>#N/A</v>
      </c>
      <c r="AX139" s="73">
        <v>107</v>
      </c>
      <c r="AY139" s="114">
        <v>132.5</v>
      </c>
      <c r="AZ139" s="115" t="s">
        <v>748</v>
      </c>
      <c r="BA139" s="101" t="s">
        <v>101</v>
      </c>
      <c r="BB139" s="101" t="s">
        <v>95</v>
      </c>
      <c r="BC139" s="102">
        <v>7</v>
      </c>
      <c r="BD139" s="57"/>
      <c r="BE139" s="114">
        <v>147</v>
      </c>
      <c r="BF139" s="101" t="s">
        <v>496</v>
      </c>
      <c r="BG139" s="101" t="s">
        <v>94</v>
      </c>
      <c r="BH139" s="101" t="s">
        <v>130</v>
      </c>
      <c r="BI139" s="102">
        <v>5</v>
      </c>
      <c r="BJ139" s="91"/>
      <c r="BK139" s="100">
        <v>75</v>
      </c>
      <c r="BL139" s="101" t="s">
        <v>762</v>
      </c>
      <c r="BM139" s="91"/>
      <c r="BN139" s="100">
        <v>158</v>
      </c>
      <c r="BO139" s="101" t="s">
        <v>826</v>
      </c>
      <c r="BQ139" s="100">
        <v>183</v>
      </c>
      <c r="BR139" s="101" t="s">
        <v>898</v>
      </c>
      <c r="BY139" s="114">
        <v>166.33333333333334</v>
      </c>
      <c r="BZ139" s="101" t="s">
        <v>771</v>
      </c>
      <c r="CA139" s="101" t="s">
        <v>94</v>
      </c>
      <c r="CB139" s="101" t="s">
        <v>124</v>
      </c>
      <c r="CC139" s="102">
        <v>8</v>
      </c>
      <c r="CE139" s="114">
        <v>25.166666666666668</v>
      </c>
      <c r="CF139" s="101" t="s">
        <v>348</v>
      </c>
      <c r="CG139" s="101" t="s">
        <v>94</v>
      </c>
      <c r="CH139" s="101" t="s">
        <v>340</v>
      </c>
      <c r="CI139" s="102">
        <v>10</v>
      </c>
      <c r="CK139" s="114">
        <v>54.166666666666664</v>
      </c>
      <c r="CL139" s="101" t="s">
        <v>590</v>
      </c>
      <c r="CM139" s="101" t="s">
        <v>196</v>
      </c>
      <c r="CN139" s="101" t="s">
        <v>124</v>
      </c>
      <c r="CO139" s="102">
        <v>8</v>
      </c>
      <c r="CV139" s="73"/>
      <c r="CW139" s="73"/>
      <c r="CX139" s="73"/>
      <c r="DB139" s="72"/>
    </row>
    <row r="140" spans="3:106" ht="15">
      <c r="C140" s="100">
        <v>134</v>
      </c>
      <c r="D140" s="101" t="s">
        <v>454</v>
      </c>
      <c r="E140" s="101" t="s">
        <v>97</v>
      </c>
      <c r="F140" s="101" t="s">
        <v>134</v>
      </c>
      <c r="G140" s="102">
        <v>9</v>
      </c>
      <c r="I140" s="103">
        <v>134</v>
      </c>
      <c r="J140" s="104" t="s">
        <v>397</v>
      </c>
      <c r="K140" s="104" t="s">
        <v>101</v>
      </c>
      <c r="L140" s="104" t="s">
        <v>190</v>
      </c>
      <c r="M140" s="105">
        <v>5</v>
      </c>
      <c r="N140" s="80"/>
      <c r="O140" s="133">
        <v>134</v>
      </c>
      <c r="P140" s="146" t="s">
        <v>899</v>
      </c>
      <c r="Q140" s="135" t="s">
        <v>285</v>
      </c>
      <c r="R140" s="136" t="s">
        <v>286</v>
      </c>
      <c r="T140" s="103">
        <v>134</v>
      </c>
      <c r="U140" s="109" t="s">
        <v>900</v>
      </c>
      <c r="V140" s="104" t="s">
        <v>791</v>
      </c>
      <c r="W140" s="105"/>
      <c r="AE140" s="103">
        <v>134</v>
      </c>
      <c r="AF140" s="2" t="s">
        <v>682</v>
      </c>
      <c r="AG140" s="104" t="s">
        <v>391</v>
      </c>
      <c r="AH140" s="104" t="s">
        <v>160</v>
      </c>
      <c r="AI140" s="105">
        <v>6</v>
      </c>
      <c r="AK140" s="111" t="s">
        <v>454</v>
      </c>
      <c r="AL140" s="100">
        <v>134</v>
      </c>
      <c r="AM140" s="104">
        <v>93</v>
      </c>
      <c r="AN140" s="104">
        <v>112</v>
      </c>
      <c r="AO140" s="104">
        <v>116</v>
      </c>
      <c r="AP140" s="104" t="s">
        <v>518</v>
      </c>
      <c r="AQ140" s="112">
        <v>124</v>
      </c>
      <c r="AR140" s="113">
        <f t="shared" si="2"/>
        <v>115.8</v>
      </c>
      <c r="AS140" s="91"/>
      <c r="AT140" s="104">
        <f>(MATCH("Muhsin Muhammad*",SI,0))</f>
        <v>124</v>
      </c>
      <c r="AU140" s="73">
        <v>112</v>
      </c>
      <c r="AV140" s="73">
        <v>116</v>
      </c>
      <c r="AW140" s="73" t="e">
        <v>#N/A</v>
      </c>
      <c r="AX140" s="73">
        <v>124</v>
      </c>
      <c r="AY140" s="114">
        <v>133.8</v>
      </c>
      <c r="AZ140" s="115" t="s">
        <v>682</v>
      </c>
      <c r="BA140" s="101" t="s">
        <v>196</v>
      </c>
      <c r="BB140" s="101" t="s">
        <v>184</v>
      </c>
      <c r="BC140" s="102">
        <v>6</v>
      </c>
      <c r="BD140" s="57"/>
      <c r="BE140" s="114">
        <v>149</v>
      </c>
      <c r="BF140" s="101" t="s">
        <v>563</v>
      </c>
      <c r="BG140" s="101" t="s">
        <v>94</v>
      </c>
      <c r="BH140" s="101" t="s">
        <v>98</v>
      </c>
      <c r="BI140" s="102">
        <v>6</v>
      </c>
      <c r="BJ140" s="91"/>
      <c r="BK140" s="100">
        <v>77</v>
      </c>
      <c r="BL140" s="101" t="s">
        <v>764</v>
      </c>
      <c r="BM140" s="91"/>
      <c r="BN140" s="100">
        <v>106</v>
      </c>
      <c r="BO140" s="101" t="s">
        <v>270</v>
      </c>
      <c r="BQ140" s="100">
        <v>60</v>
      </c>
      <c r="BR140" s="101" t="s">
        <v>901</v>
      </c>
      <c r="BY140" s="114">
        <v>180</v>
      </c>
      <c r="BZ140" s="101" t="s">
        <v>668</v>
      </c>
      <c r="CA140" s="101" t="s">
        <v>94</v>
      </c>
      <c r="CB140" s="101" t="s">
        <v>146</v>
      </c>
      <c r="CC140" s="102">
        <v>6</v>
      </c>
      <c r="CE140" s="114">
        <v>55.166666666666664</v>
      </c>
      <c r="CF140" s="101" t="s">
        <v>339</v>
      </c>
      <c r="CG140" s="101" t="s">
        <v>97</v>
      </c>
      <c r="CH140" s="101" t="s">
        <v>340</v>
      </c>
      <c r="CI140" s="102">
        <v>10</v>
      </c>
      <c r="CK140" s="114">
        <v>63.333333333333336</v>
      </c>
      <c r="CL140" s="101" t="s">
        <v>263</v>
      </c>
      <c r="CM140" s="101" t="s">
        <v>196</v>
      </c>
      <c r="CN140" s="101" t="s">
        <v>241</v>
      </c>
      <c r="CO140" s="102">
        <v>8</v>
      </c>
      <c r="CV140" s="73"/>
      <c r="CW140" s="73"/>
      <c r="CX140" s="73"/>
      <c r="DB140" s="72"/>
    </row>
    <row r="141" spans="3:106" ht="15">
      <c r="C141" s="100">
        <v>135</v>
      </c>
      <c r="D141" s="101" t="s">
        <v>206</v>
      </c>
      <c r="E141" s="101" t="s">
        <v>97</v>
      </c>
      <c r="F141" s="101" t="s">
        <v>152</v>
      </c>
      <c r="G141" s="102">
        <v>9</v>
      </c>
      <c r="I141" s="103">
        <v>135</v>
      </c>
      <c r="J141" s="104" t="s">
        <v>357</v>
      </c>
      <c r="K141" s="104" t="s">
        <v>97</v>
      </c>
      <c r="L141" s="104" t="s">
        <v>265</v>
      </c>
      <c r="M141" s="105">
        <v>4</v>
      </c>
      <c r="N141" s="80"/>
      <c r="O141" s="133">
        <v>135</v>
      </c>
      <c r="P141" s="146" t="s">
        <v>813</v>
      </c>
      <c r="Q141" s="135" t="s">
        <v>285</v>
      </c>
      <c r="R141" s="136" t="s">
        <v>109</v>
      </c>
      <c r="T141" s="103">
        <v>135</v>
      </c>
      <c r="U141" s="109" t="s">
        <v>827</v>
      </c>
      <c r="V141" s="104" t="s">
        <v>473</v>
      </c>
      <c r="W141" s="105" t="s">
        <v>780</v>
      </c>
      <c r="AE141" s="103">
        <v>135</v>
      </c>
      <c r="AF141" s="2" t="s">
        <v>902</v>
      </c>
      <c r="AG141" s="104" t="s">
        <v>688</v>
      </c>
      <c r="AH141" s="104" t="s">
        <v>160</v>
      </c>
      <c r="AI141" s="105">
        <v>6</v>
      </c>
      <c r="AK141" s="111" t="s">
        <v>206</v>
      </c>
      <c r="AL141" s="100">
        <v>135</v>
      </c>
      <c r="AM141" s="104">
        <v>158</v>
      </c>
      <c r="AN141" s="104" t="s">
        <v>518</v>
      </c>
      <c r="AO141" s="104">
        <v>172</v>
      </c>
      <c r="AP141" s="104" t="s">
        <v>518</v>
      </c>
      <c r="AQ141" s="112">
        <v>175</v>
      </c>
      <c r="AR141" s="113">
        <f t="shared" si="2"/>
        <v>160</v>
      </c>
      <c r="AS141" s="91"/>
      <c r="AT141" s="104">
        <f>(MATCH("Amani Toomer*",SI,0))</f>
        <v>175</v>
      </c>
      <c r="AU141" s="73" t="e">
        <v>#N/A</v>
      </c>
      <c r="AV141" s="73">
        <v>172</v>
      </c>
      <c r="AW141" s="73" t="e">
        <v>#N/A</v>
      </c>
      <c r="AX141" s="73">
        <v>175</v>
      </c>
      <c r="AY141" s="114">
        <v>133.8</v>
      </c>
      <c r="AZ141" s="115" t="s">
        <v>293</v>
      </c>
      <c r="BA141" s="101" t="s">
        <v>97</v>
      </c>
      <c r="BB141" s="101" t="s">
        <v>241</v>
      </c>
      <c r="BC141" s="102">
        <v>8</v>
      </c>
      <c r="BD141" s="57"/>
      <c r="BE141" s="114">
        <v>165.5</v>
      </c>
      <c r="BF141" s="101" t="s">
        <v>883</v>
      </c>
      <c r="BG141" s="101" t="s">
        <v>94</v>
      </c>
      <c r="BH141" s="101" t="s">
        <v>139</v>
      </c>
      <c r="BI141" s="102">
        <v>8</v>
      </c>
      <c r="BJ141" s="91"/>
      <c r="BK141" s="100">
        <v>56</v>
      </c>
      <c r="BL141" s="101" t="s">
        <v>531</v>
      </c>
      <c r="BM141" s="91"/>
      <c r="BN141" s="100">
        <v>181</v>
      </c>
      <c r="BO141" s="101" t="s">
        <v>903</v>
      </c>
      <c r="BQ141" s="100">
        <v>102</v>
      </c>
      <c r="BR141" s="101" t="s">
        <v>904</v>
      </c>
      <c r="BY141" s="114">
        <v>109</v>
      </c>
      <c r="BZ141" s="101" t="s">
        <v>778</v>
      </c>
      <c r="CA141" s="101" t="s">
        <v>94</v>
      </c>
      <c r="CB141" s="101" t="s">
        <v>95</v>
      </c>
      <c r="CC141" s="102">
        <v>7</v>
      </c>
      <c r="CE141" s="114">
        <v>79.83333333333333</v>
      </c>
      <c r="CF141" s="101" t="s">
        <v>445</v>
      </c>
      <c r="CG141" s="101" t="s">
        <v>97</v>
      </c>
      <c r="CH141" s="101" t="s">
        <v>340</v>
      </c>
      <c r="CI141" s="102">
        <v>10</v>
      </c>
      <c r="CK141" s="114">
        <v>76.83333333333333</v>
      </c>
      <c r="CL141" s="101" t="s">
        <v>193</v>
      </c>
      <c r="CM141" s="101" t="s">
        <v>196</v>
      </c>
      <c r="CN141" s="101" t="s">
        <v>197</v>
      </c>
      <c r="CO141" s="102">
        <v>8</v>
      </c>
      <c r="CV141" s="73"/>
      <c r="CW141" s="73"/>
      <c r="CX141" s="73"/>
      <c r="DB141" s="72"/>
    </row>
    <row r="142" spans="3:106" ht="15">
      <c r="C142" s="100">
        <v>136</v>
      </c>
      <c r="D142" s="101" t="s">
        <v>375</v>
      </c>
      <c r="E142" s="101" t="s">
        <v>97</v>
      </c>
      <c r="F142" s="101" t="s">
        <v>104</v>
      </c>
      <c r="G142" s="102">
        <v>4</v>
      </c>
      <c r="I142" s="103">
        <v>136</v>
      </c>
      <c r="J142" s="104" t="s">
        <v>836</v>
      </c>
      <c r="K142" s="104" t="s">
        <v>94</v>
      </c>
      <c r="L142" s="104" t="s">
        <v>349</v>
      </c>
      <c r="M142" s="105">
        <v>10</v>
      </c>
      <c r="N142" s="80"/>
      <c r="O142" s="133">
        <v>136</v>
      </c>
      <c r="P142" s="146" t="s">
        <v>905</v>
      </c>
      <c r="Q142" s="135" t="s">
        <v>391</v>
      </c>
      <c r="R142" s="136" t="s">
        <v>306</v>
      </c>
      <c r="T142" s="103">
        <v>136</v>
      </c>
      <c r="U142" s="109" t="s">
        <v>906</v>
      </c>
      <c r="V142" s="104" t="s">
        <v>907</v>
      </c>
      <c r="W142" s="105" t="s">
        <v>860</v>
      </c>
      <c r="AE142" s="103">
        <v>136</v>
      </c>
      <c r="AF142" s="2" t="s">
        <v>481</v>
      </c>
      <c r="AG142" s="104" t="s">
        <v>285</v>
      </c>
      <c r="AH142" s="104" t="s">
        <v>112</v>
      </c>
      <c r="AI142" s="105">
        <v>9</v>
      </c>
      <c r="AK142" s="111" t="s">
        <v>375</v>
      </c>
      <c r="AL142" s="100">
        <v>136</v>
      </c>
      <c r="AM142" s="104">
        <v>147</v>
      </c>
      <c r="AN142" s="104">
        <v>128</v>
      </c>
      <c r="AO142" s="104">
        <v>169</v>
      </c>
      <c r="AP142" s="104" t="s">
        <v>518</v>
      </c>
      <c r="AQ142" s="112">
        <v>172</v>
      </c>
      <c r="AR142" s="113">
        <f t="shared" si="2"/>
        <v>150.4</v>
      </c>
      <c r="AS142" s="91"/>
      <c r="AT142" s="104">
        <f>(MATCH("Reggie Williams*",SI,0))</f>
        <v>172</v>
      </c>
      <c r="AU142" s="73">
        <v>128</v>
      </c>
      <c r="AV142" s="73">
        <v>169</v>
      </c>
      <c r="AW142" s="73" t="e">
        <v>#N/A</v>
      </c>
      <c r="AX142" s="73">
        <v>172</v>
      </c>
      <c r="AY142" s="114">
        <v>134.2</v>
      </c>
      <c r="AZ142" s="115" t="s">
        <v>164</v>
      </c>
      <c r="BA142" s="101" t="s">
        <v>105</v>
      </c>
      <c r="BB142" s="101" t="s">
        <v>164</v>
      </c>
      <c r="BC142" s="102">
        <v>8</v>
      </c>
      <c r="BD142" s="57"/>
      <c r="BE142" s="114">
        <v>166.33333333333334</v>
      </c>
      <c r="BF142" s="101" t="s">
        <v>771</v>
      </c>
      <c r="BG142" s="101" t="s">
        <v>94</v>
      </c>
      <c r="BH142" s="101" t="s">
        <v>124</v>
      </c>
      <c r="BI142" s="102">
        <v>8</v>
      </c>
      <c r="BJ142" s="91"/>
      <c r="BK142" s="100">
        <v>243</v>
      </c>
      <c r="BL142" s="101" t="s">
        <v>908</v>
      </c>
      <c r="BM142" s="91"/>
      <c r="BN142" s="100">
        <v>126</v>
      </c>
      <c r="BO142" s="101" t="s">
        <v>264</v>
      </c>
      <c r="BQ142" s="100">
        <v>126</v>
      </c>
      <c r="BR142" s="101" t="s">
        <v>909</v>
      </c>
      <c r="BY142" s="114">
        <v>172.5</v>
      </c>
      <c r="BZ142" s="101" t="s">
        <v>314</v>
      </c>
      <c r="CA142" s="101" t="s">
        <v>94</v>
      </c>
      <c r="CB142" s="101" t="s">
        <v>241</v>
      </c>
      <c r="CC142" s="102">
        <v>8</v>
      </c>
      <c r="CE142" s="114">
        <v>134.4</v>
      </c>
      <c r="CF142" s="101" t="s">
        <v>836</v>
      </c>
      <c r="CG142" s="101" t="s">
        <v>94</v>
      </c>
      <c r="CH142" s="101" t="s">
        <v>340</v>
      </c>
      <c r="CI142" s="102">
        <v>10</v>
      </c>
      <c r="CK142" s="114">
        <v>106</v>
      </c>
      <c r="CL142" s="101" t="s">
        <v>582</v>
      </c>
      <c r="CM142" s="101" t="s">
        <v>196</v>
      </c>
      <c r="CN142" s="101" t="s">
        <v>164</v>
      </c>
      <c r="CO142" s="102">
        <v>8</v>
      </c>
      <c r="CV142" s="73"/>
      <c r="CW142" s="73"/>
      <c r="CX142" s="73"/>
      <c r="CY142" s="99"/>
      <c r="CZ142" s="73"/>
      <c r="DA142" s="73"/>
      <c r="DB142" s="72"/>
    </row>
    <row r="143" spans="3:106" ht="15">
      <c r="C143" s="100">
        <v>137</v>
      </c>
      <c r="D143" s="101" t="s">
        <v>578</v>
      </c>
      <c r="E143" s="101" t="s">
        <v>97</v>
      </c>
      <c r="F143" s="101" t="s">
        <v>222</v>
      </c>
      <c r="G143" s="102">
        <v>6</v>
      </c>
      <c r="I143" s="103">
        <v>137</v>
      </c>
      <c r="J143" s="104" t="s">
        <v>264</v>
      </c>
      <c r="K143" s="104" t="s">
        <v>94</v>
      </c>
      <c r="L143" s="104" t="s">
        <v>687</v>
      </c>
      <c r="M143" s="105">
        <v>4</v>
      </c>
      <c r="N143" s="80"/>
      <c r="O143" s="133">
        <v>137</v>
      </c>
      <c r="P143" s="146" t="s">
        <v>910</v>
      </c>
      <c r="Q143" s="135" t="s">
        <v>87</v>
      </c>
      <c r="R143" s="136" t="s">
        <v>126</v>
      </c>
      <c r="T143" s="103">
        <v>137</v>
      </c>
      <c r="U143" s="109" t="s">
        <v>884</v>
      </c>
      <c r="V143" s="104" t="s">
        <v>179</v>
      </c>
      <c r="W143" s="105" t="s">
        <v>911</v>
      </c>
      <c r="AE143" s="103">
        <v>137</v>
      </c>
      <c r="AF143" s="2" t="s">
        <v>836</v>
      </c>
      <c r="AG143" s="104" t="s">
        <v>87</v>
      </c>
      <c r="AH143" s="104" t="s">
        <v>366</v>
      </c>
      <c r="AI143" s="105">
        <v>10</v>
      </c>
      <c r="AK143" s="111" t="s">
        <v>578</v>
      </c>
      <c r="AL143" s="100">
        <v>137</v>
      </c>
      <c r="AM143" s="104" t="s">
        <v>518</v>
      </c>
      <c r="AN143" s="104" t="s">
        <v>518</v>
      </c>
      <c r="AO143" s="104" t="s">
        <v>518</v>
      </c>
      <c r="AP143" s="104" t="s">
        <v>518</v>
      </c>
      <c r="AQ143" s="112" t="s">
        <v>518</v>
      </c>
      <c r="AR143" s="113">
        <f t="shared" si="2"/>
        <v>137</v>
      </c>
      <c r="AS143" s="91"/>
      <c r="AT143" s="104" t="e">
        <f>(MATCH("Rod Smith*",SI,0))</f>
        <v>#N/A</v>
      </c>
      <c r="AU143" s="73" t="e">
        <v>#N/A</v>
      </c>
      <c r="AV143" s="73" t="e">
        <v>#N/A</v>
      </c>
      <c r="AW143" s="73" t="e">
        <v>#N/A</v>
      </c>
      <c r="AX143" s="73" t="e">
        <v>#N/A</v>
      </c>
      <c r="AY143" s="114">
        <v>134.4</v>
      </c>
      <c r="AZ143" s="115" t="s">
        <v>836</v>
      </c>
      <c r="BA143" s="101" t="s">
        <v>94</v>
      </c>
      <c r="BB143" s="101" t="s">
        <v>340</v>
      </c>
      <c r="BC143" s="102">
        <v>10</v>
      </c>
      <c r="BD143" s="57"/>
      <c r="BE143" s="114">
        <v>168</v>
      </c>
      <c r="BF143" s="101" t="s">
        <v>663</v>
      </c>
      <c r="BG143" s="101" t="s">
        <v>94</v>
      </c>
      <c r="BH143" s="101" t="s">
        <v>184</v>
      </c>
      <c r="BI143" s="102">
        <v>6</v>
      </c>
      <c r="BJ143" s="91"/>
      <c r="BK143" s="100">
        <v>196</v>
      </c>
      <c r="BL143" s="101" t="s">
        <v>570</v>
      </c>
      <c r="BM143" s="91"/>
      <c r="BN143" s="119" t="s">
        <v>540</v>
      </c>
      <c r="BO143" s="121"/>
      <c r="BQ143" s="119" t="s">
        <v>540</v>
      </c>
      <c r="BR143" s="121"/>
      <c r="BY143" s="114">
        <v>125</v>
      </c>
      <c r="BZ143" s="101" t="s">
        <v>616</v>
      </c>
      <c r="CA143" s="101" t="s">
        <v>94</v>
      </c>
      <c r="CB143" s="101" t="s">
        <v>222</v>
      </c>
      <c r="CC143" s="102">
        <v>6</v>
      </c>
      <c r="CE143" s="114">
        <v>81.33333333333333</v>
      </c>
      <c r="CF143" s="101" t="s">
        <v>478</v>
      </c>
      <c r="CG143" s="101" t="s">
        <v>94</v>
      </c>
      <c r="CH143" s="101" t="s">
        <v>415</v>
      </c>
      <c r="CI143" s="102">
        <v>5</v>
      </c>
      <c r="CK143" s="114">
        <v>162.5</v>
      </c>
      <c r="CL143" s="101" t="s">
        <v>714</v>
      </c>
      <c r="CM143" s="101" t="s">
        <v>196</v>
      </c>
      <c r="CN143" s="101" t="s">
        <v>139</v>
      </c>
      <c r="CO143" s="102">
        <v>8</v>
      </c>
      <c r="CV143" s="73"/>
      <c r="CW143" s="73"/>
      <c r="CX143" s="73"/>
      <c r="DB143" s="72"/>
    </row>
    <row r="144" spans="3:106" ht="15">
      <c r="C144" s="100">
        <v>138</v>
      </c>
      <c r="D144" s="101" t="s">
        <v>641</v>
      </c>
      <c r="E144" s="101" t="s">
        <v>97</v>
      </c>
      <c r="F144" s="101" t="s">
        <v>307</v>
      </c>
      <c r="G144" s="102">
        <v>9</v>
      </c>
      <c r="I144" s="103">
        <v>138</v>
      </c>
      <c r="J144" s="104" t="s">
        <v>356</v>
      </c>
      <c r="K144" s="104" t="s">
        <v>97</v>
      </c>
      <c r="L144" s="104" t="s">
        <v>687</v>
      </c>
      <c r="M144" s="105">
        <v>4</v>
      </c>
      <c r="N144" s="80"/>
      <c r="O144" s="133">
        <v>138</v>
      </c>
      <c r="P144" s="146" t="s">
        <v>880</v>
      </c>
      <c r="Q144" s="135" t="s">
        <v>391</v>
      </c>
      <c r="R144" s="136" t="s">
        <v>177</v>
      </c>
      <c r="T144" s="103">
        <v>138</v>
      </c>
      <c r="U144" s="109" t="s">
        <v>912</v>
      </c>
      <c r="V144" s="104" t="s">
        <v>179</v>
      </c>
      <c r="W144" s="105" t="s">
        <v>913</v>
      </c>
      <c r="AE144" s="103">
        <v>138</v>
      </c>
      <c r="AF144" s="2" t="s">
        <v>616</v>
      </c>
      <c r="AG144" s="104" t="s">
        <v>87</v>
      </c>
      <c r="AH144" s="104" t="s">
        <v>269</v>
      </c>
      <c r="AI144" s="105">
        <v>6</v>
      </c>
      <c r="AK144" s="111" t="s">
        <v>641</v>
      </c>
      <c r="AL144" s="100">
        <v>138</v>
      </c>
      <c r="AM144" s="104">
        <v>153</v>
      </c>
      <c r="AN144" s="104" t="s">
        <v>518</v>
      </c>
      <c r="AO144" s="104">
        <v>187</v>
      </c>
      <c r="AP144" s="104" t="s">
        <v>518</v>
      </c>
      <c r="AQ144" s="112">
        <v>200</v>
      </c>
      <c r="AR144" s="113">
        <f t="shared" si="2"/>
        <v>169.5</v>
      </c>
      <c r="AS144" s="91"/>
      <c r="AT144" s="104">
        <f>(MATCH("Marty Booker*",SI,0))</f>
        <v>200</v>
      </c>
      <c r="AU144" s="73" t="e">
        <v>#N/A</v>
      </c>
      <c r="AV144" s="73">
        <v>187</v>
      </c>
      <c r="AW144" s="73" t="e">
        <v>#N/A</v>
      </c>
      <c r="AX144" s="73">
        <v>200</v>
      </c>
      <c r="AY144" s="114">
        <v>137</v>
      </c>
      <c r="AZ144" s="115" t="s">
        <v>578</v>
      </c>
      <c r="BA144" s="101" t="s">
        <v>97</v>
      </c>
      <c r="BB144" s="101" t="s">
        <v>222</v>
      </c>
      <c r="BC144" s="102">
        <v>6</v>
      </c>
      <c r="BD144" s="57"/>
      <c r="BE144" s="114">
        <v>168</v>
      </c>
      <c r="BF144" s="101" t="s">
        <v>787</v>
      </c>
      <c r="BG144" s="101" t="s">
        <v>94</v>
      </c>
      <c r="BH144" s="101" t="s">
        <v>213</v>
      </c>
      <c r="BI144" s="102">
        <v>10</v>
      </c>
      <c r="BJ144" s="91"/>
      <c r="BK144" s="100">
        <v>86</v>
      </c>
      <c r="BL144" s="101" t="s">
        <v>582</v>
      </c>
      <c r="BM144" s="91"/>
      <c r="BN144" s="100">
        <v>23</v>
      </c>
      <c r="BO144" s="101" t="s">
        <v>470</v>
      </c>
      <c r="BQ144" s="100">
        <v>52</v>
      </c>
      <c r="BR144" s="101" t="s">
        <v>914</v>
      </c>
      <c r="BY144" s="114">
        <v>121.6</v>
      </c>
      <c r="BZ144" s="101" t="s">
        <v>557</v>
      </c>
      <c r="CA144" s="101" t="s">
        <v>97</v>
      </c>
      <c r="CB144" s="101" t="s">
        <v>204</v>
      </c>
      <c r="CC144" s="102">
        <v>6</v>
      </c>
      <c r="CE144" s="114">
        <v>103.2</v>
      </c>
      <c r="CF144" s="101" t="s">
        <v>475</v>
      </c>
      <c r="CG144" s="101" t="s">
        <v>97</v>
      </c>
      <c r="CH144" s="101" t="s">
        <v>415</v>
      </c>
      <c r="CI144" s="102">
        <v>5</v>
      </c>
      <c r="CK144" s="114">
        <v>24</v>
      </c>
      <c r="CL144" s="101" t="s">
        <v>163</v>
      </c>
      <c r="CM144" s="101" t="s">
        <v>97</v>
      </c>
      <c r="CN144" s="101" t="s">
        <v>164</v>
      </c>
      <c r="CO144" s="102">
        <v>8</v>
      </c>
      <c r="CV144" s="73"/>
      <c r="CW144" s="73"/>
      <c r="CX144" s="73"/>
      <c r="DB144" s="72"/>
    </row>
    <row r="145" spans="3:106" ht="15">
      <c r="C145" s="100">
        <v>139</v>
      </c>
      <c r="D145" s="101" t="s">
        <v>249</v>
      </c>
      <c r="E145" s="101" t="s">
        <v>97</v>
      </c>
      <c r="F145" s="101" t="s">
        <v>98</v>
      </c>
      <c r="G145" s="102">
        <v>6</v>
      </c>
      <c r="I145" s="103">
        <v>139</v>
      </c>
      <c r="J145" s="104" t="s">
        <v>482</v>
      </c>
      <c r="K145" s="104" t="s">
        <v>154</v>
      </c>
      <c r="L145" s="104" t="s">
        <v>349</v>
      </c>
      <c r="M145" s="105">
        <v>10</v>
      </c>
      <c r="N145" s="80"/>
      <c r="O145" s="133">
        <v>139</v>
      </c>
      <c r="P145" s="146" t="s">
        <v>915</v>
      </c>
      <c r="Q145" s="135" t="s">
        <v>285</v>
      </c>
      <c r="R145" s="136" t="s">
        <v>218</v>
      </c>
      <c r="T145" s="103">
        <v>139</v>
      </c>
      <c r="U145" s="109" t="s">
        <v>916</v>
      </c>
      <c r="V145" s="104" t="s">
        <v>296</v>
      </c>
      <c r="W145" s="105" t="s">
        <v>917</v>
      </c>
      <c r="AE145" s="103">
        <v>139</v>
      </c>
      <c r="AF145" s="2" t="s">
        <v>634</v>
      </c>
      <c r="AG145" s="104" t="s">
        <v>688</v>
      </c>
      <c r="AH145" s="104" t="s">
        <v>269</v>
      </c>
      <c r="AI145" s="105">
        <v>6</v>
      </c>
      <c r="AK145" s="111" t="s">
        <v>249</v>
      </c>
      <c r="AL145" s="100">
        <v>139</v>
      </c>
      <c r="AM145" s="104">
        <v>157</v>
      </c>
      <c r="AN145" s="104" t="s">
        <v>518</v>
      </c>
      <c r="AO145" s="104">
        <v>146</v>
      </c>
      <c r="AP145" s="104" t="s">
        <v>518</v>
      </c>
      <c r="AQ145" s="112">
        <v>154</v>
      </c>
      <c r="AR145" s="113">
        <f t="shared" si="2"/>
        <v>149</v>
      </c>
      <c r="AS145" s="91"/>
      <c r="AT145" s="104">
        <f>(MATCH("Anthony Gonzalez*",SI,0))</f>
        <v>154</v>
      </c>
      <c r="AU145" s="73" t="e">
        <v>#N/A</v>
      </c>
      <c r="AV145" s="73">
        <v>146</v>
      </c>
      <c r="AW145" s="73" t="e">
        <v>#N/A</v>
      </c>
      <c r="AX145" s="73">
        <v>154</v>
      </c>
      <c r="AY145" s="114">
        <v>137</v>
      </c>
      <c r="AZ145" s="115" t="s">
        <v>541</v>
      </c>
      <c r="BA145" s="101" t="s">
        <v>196</v>
      </c>
      <c r="BB145" s="101" t="s">
        <v>98</v>
      </c>
      <c r="BC145" s="102">
        <v>6</v>
      </c>
      <c r="BD145" s="57"/>
      <c r="BE145" s="114">
        <v>168</v>
      </c>
      <c r="BF145" s="101" t="s">
        <v>868</v>
      </c>
      <c r="BG145" s="101" t="s">
        <v>94</v>
      </c>
      <c r="BH145" s="101" t="s">
        <v>213</v>
      </c>
      <c r="BI145" s="102">
        <v>10</v>
      </c>
      <c r="BJ145" s="91"/>
      <c r="BK145" s="100">
        <v>64</v>
      </c>
      <c r="BL145" s="101" t="s">
        <v>221</v>
      </c>
      <c r="BM145" s="91"/>
      <c r="BN145" s="100">
        <v>149</v>
      </c>
      <c r="BO145" s="101" t="s">
        <v>714</v>
      </c>
      <c r="BQ145" s="100">
        <v>161</v>
      </c>
      <c r="BR145" s="101" t="s">
        <v>918</v>
      </c>
      <c r="BY145" s="114">
        <v>115.8</v>
      </c>
      <c r="BZ145" s="101" t="s">
        <v>454</v>
      </c>
      <c r="CA145" s="101" t="s">
        <v>97</v>
      </c>
      <c r="CB145" s="101" t="s">
        <v>134</v>
      </c>
      <c r="CC145" s="102">
        <v>9</v>
      </c>
      <c r="CE145" s="114">
        <v>128</v>
      </c>
      <c r="CF145" s="101" t="s">
        <v>548</v>
      </c>
      <c r="CG145" s="101" t="s">
        <v>97</v>
      </c>
      <c r="CH145" s="101" t="s">
        <v>415</v>
      </c>
      <c r="CI145" s="102">
        <v>5</v>
      </c>
      <c r="CK145" s="114">
        <v>30.666666666666668</v>
      </c>
      <c r="CL145" s="101" t="s">
        <v>121</v>
      </c>
      <c r="CM145" s="101" t="s">
        <v>97</v>
      </c>
      <c r="CN145" s="101" t="s">
        <v>103</v>
      </c>
      <c r="CO145" s="102">
        <v>8</v>
      </c>
      <c r="CV145" s="73"/>
      <c r="CW145" s="73"/>
      <c r="CX145" s="73"/>
      <c r="DB145" s="72"/>
    </row>
    <row r="146" spans="3:106" ht="15">
      <c r="C146" s="100">
        <v>140</v>
      </c>
      <c r="D146" s="101" t="s">
        <v>347</v>
      </c>
      <c r="E146" s="101" t="s">
        <v>97</v>
      </c>
      <c r="F146" s="101" t="s">
        <v>137</v>
      </c>
      <c r="G146" s="102">
        <v>4</v>
      </c>
      <c r="I146" s="103">
        <v>140</v>
      </c>
      <c r="J146" s="104" t="s">
        <v>165</v>
      </c>
      <c r="K146" s="104" t="s">
        <v>154</v>
      </c>
      <c r="L146" s="104" t="s">
        <v>141</v>
      </c>
      <c r="M146" s="105">
        <v>6</v>
      </c>
      <c r="N146" s="80"/>
      <c r="O146" s="133">
        <v>140</v>
      </c>
      <c r="P146" s="146" t="s">
        <v>260</v>
      </c>
      <c r="Q146" s="135" t="s">
        <v>87</v>
      </c>
      <c r="R146" s="136" t="s">
        <v>692</v>
      </c>
      <c r="T146" s="103">
        <v>140</v>
      </c>
      <c r="U146" s="109" t="s">
        <v>467</v>
      </c>
      <c r="V146" s="104" t="s">
        <v>90</v>
      </c>
      <c r="W146" s="105" t="s">
        <v>877</v>
      </c>
      <c r="AE146" s="103">
        <v>140</v>
      </c>
      <c r="AF146" s="2" t="s">
        <v>919</v>
      </c>
      <c r="AG146" s="104" t="s">
        <v>202</v>
      </c>
      <c r="AH146" s="104" t="s">
        <v>480</v>
      </c>
      <c r="AI146" s="105">
        <v>10</v>
      </c>
      <c r="AK146" s="111" t="s">
        <v>347</v>
      </c>
      <c r="AL146" s="100">
        <v>140</v>
      </c>
      <c r="AM146" s="104">
        <v>114</v>
      </c>
      <c r="AN146" s="104">
        <v>103</v>
      </c>
      <c r="AO146" s="104">
        <v>118</v>
      </c>
      <c r="AP146" s="104" t="s">
        <v>518</v>
      </c>
      <c r="AQ146" s="112">
        <v>109</v>
      </c>
      <c r="AR146" s="113">
        <f t="shared" si="2"/>
        <v>116.8</v>
      </c>
      <c r="AS146" s="91"/>
      <c r="AT146" s="104">
        <f>(MATCH("Devery Henderson*",SI,0))</f>
        <v>109</v>
      </c>
      <c r="AU146" s="73">
        <v>103</v>
      </c>
      <c r="AV146" s="73">
        <v>118</v>
      </c>
      <c r="AW146" s="73" t="e">
        <v>#N/A</v>
      </c>
      <c r="AX146" s="73">
        <v>109</v>
      </c>
      <c r="AY146" s="114">
        <v>137.75</v>
      </c>
      <c r="AZ146" s="115" t="s">
        <v>729</v>
      </c>
      <c r="BA146" s="101" t="s">
        <v>101</v>
      </c>
      <c r="BB146" s="101" t="s">
        <v>107</v>
      </c>
      <c r="BC146" s="102">
        <v>9</v>
      </c>
      <c r="BD146" s="57"/>
      <c r="BE146" s="114">
        <v>172</v>
      </c>
      <c r="BF146" s="101" t="s">
        <v>503</v>
      </c>
      <c r="BG146" s="101" t="s">
        <v>94</v>
      </c>
      <c r="BH146" s="101" t="s">
        <v>173</v>
      </c>
      <c r="BI146" s="102">
        <v>5</v>
      </c>
      <c r="BJ146" s="91"/>
      <c r="BK146" s="100">
        <v>195</v>
      </c>
      <c r="BL146" s="101" t="s">
        <v>781</v>
      </c>
      <c r="BM146" s="91"/>
      <c r="BN146" s="100">
        <v>141</v>
      </c>
      <c r="BO146" s="101" t="s">
        <v>535</v>
      </c>
      <c r="BQ146" s="100">
        <v>128</v>
      </c>
      <c r="BR146" s="101" t="s">
        <v>920</v>
      </c>
      <c r="BY146" s="114">
        <v>168</v>
      </c>
      <c r="BZ146" s="101" t="s">
        <v>663</v>
      </c>
      <c r="CA146" s="101" t="s">
        <v>94</v>
      </c>
      <c r="CB146" s="101" t="s">
        <v>184</v>
      </c>
      <c r="CC146" s="102">
        <v>6</v>
      </c>
      <c r="CE146" s="114">
        <v>144.4</v>
      </c>
      <c r="CF146" s="101" t="s">
        <v>486</v>
      </c>
      <c r="CG146" s="101" t="s">
        <v>94</v>
      </c>
      <c r="CH146" s="101" t="s">
        <v>415</v>
      </c>
      <c r="CI146" s="102">
        <v>5</v>
      </c>
      <c r="CK146" s="114">
        <v>40.166666666666664</v>
      </c>
      <c r="CL146" s="101" t="s">
        <v>135</v>
      </c>
      <c r="CM146" s="101" t="s">
        <v>97</v>
      </c>
      <c r="CN146" s="101" t="s">
        <v>103</v>
      </c>
      <c r="CO146" s="102">
        <v>8</v>
      </c>
      <c r="CV146" s="73"/>
      <c r="CW146" s="73"/>
      <c r="CX146" s="73"/>
      <c r="CY146" s="99"/>
      <c r="CZ146" s="73"/>
      <c r="DA146" s="73"/>
      <c r="DB146" s="72"/>
    </row>
    <row r="147" spans="3:106" ht="15">
      <c r="C147" s="100">
        <v>141</v>
      </c>
      <c r="D147" s="101" t="s">
        <v>462</v>
      </c>
      <c r="E147" s="101" t="s">
        <v>97</v>
      </c>
      <c r="F147" s="101" t="s">
        <v>134</v>
      </c>
      <c r="G147" s="102">
        <v>9</v>
      </c>
      <c r="I147" s="103">
        <v>141</v>
      </c>
      <c r="J147" s="104" t="s">
        <v>628</v>
      </c>
      <c r="K147" s="104" t="s">
        <v>196</v>
      </c>
      <c r="L147" s="104" t="s">
        <v>243</v>
      </c>
      <c r="M147" s="105">
        <v>6</v>
      </c>
      <c r="N147" s="80"/>
      <c r="O147" s="133">
        <v>141</v>
      </c>
      <c r="P147" s="146" t="s">
        <v>921</v>
      </c>
      <c r="Q147" s="135" t="s">
        <v>471</v>
      </c>
      <c r="R147" s="136" t="s">
        <v>253</v>
      </c>
      <c r="T147" s="103">
        <v>141</v>
      </c>
      <c r="U147" s="109" t="s">
        <v>770</v>
      </c>
      <c r="V147" s="104" t="s">
        <v>179</v>
      </c>
      <c r="W147" s="105" t="s">
        <v>758</v>
      </c>
      <c r="AE147" s="103">
        <v>141</v>
      </c>
      <c r="AF147" s="2" t="s">
        <v>673</v>
      </c>
      <c r="AG147" s="104" t="s">
        <v>391</v>
      </c>
      <c r="AH147" s="104" t="s">
        <v>713</v>
      </c>
      <c r="AI147" s="105">
        <v>5</v>
      </c>
      <c r="AK147" s="111" t="s">
        <v>462</v>
      </c>
      <c r="AL147" s="100">
        <v>141</v>
      </c>
      <c r="AM147" s="104" t="s">
        <v>518</v>
      </c>
      <c r="AN147" s="104" t="s">
        <v>518</v>
      </c>
      <c r="AO147" s="104" t="s">
        <v>518</v>
      </c>
      <c r="AP147" s="104" t="s">
        <v>518</v>
      </c>
      <c r="AQ147" s="112" t="s">
        <v>518</v>
      </c>
      <c r="AR147" s="113">
        <f t="shared" si="2"/>
        <v>141</v>
      </c>
      <c r="AS147" s="91"/>
      <c r="AT147" s="104" t="e">
        <f>(MATCH("Devin Hester*",SI,0))</f>
        <v>#N/A</v>
      </c>
      <c r="AU147" s="73" t="e">
        <v>#N/A</v>
      </c>
      <c r="AV147" s="73" t="e">
        <v>#N/A</v>
      </c>
      <c r="AW147" s="73" t="e">
        <v>#N/A</v>
      </c>
      <c r="AX147" s="73" t="e">
        <v>#N/A</v>
      </c>
      <c r="AY147" s="114">
        <v>141</v>
      </c>
      <c r="AZ147" s="115" t="s">
        <v>462</v>
      </c>
      <c r="BA147" s="101" t="s">
        <v>97</v>
      </c>
      <c r="BB147" s="101" t="s">
        <v>134</v>
      </c>
      <c r="BC147" s="102">
        <v>9</v>
      </c>
      <c r="BD147" s="57"/>
      <c r="BE147" s="114">
        <v>172.5</v>
      </c>
      <c r="BF147" s="101" t="s">
        <v>314</v>
      </c>
      <c r="BG147" s="101" t="s">
        <v>94</v>
      </c>
      <c r="BH147" s="101" t="s">
        <v>241</v>
      </c>
      <c r="BI147" s="102">
        <v>8</v>
      </c>
      <c r="BJ147" s="91"/>
      <c r="BK147" s="100">
        <v>144</v>
      </c>
      <c r="BL147" s="101" t="s">
        <v>922</v>
      </c>
      <c r="BM147" s="91"/>
      <c r="BN147" s="100">
        <v>81</v>
      </c>
      <c r="BO147" s="101" t="s">
        <v>923</v>
      </c>
      <c r="BQ147" s="100">
        <v>186</v>
      </c>
      <c r="BR147" s="101" t="s">
        <v>924</v>
      </c>
      <c r="BY147" s="114">
        <v>158</v>
      </c>
      <c r="BZ147" s="101" t="s">
        <v>631</v>
      </c>
      <c r="CA147" s="101" t="s">
        <v>97</v>
      </c>
      <c r="CB147" s="101" t="s">
        <v>139</v>
      </c>
      <c r="CC147" s="102">
        <v>8</v>
      </c>
      <c r="CE147" s="114">
        <v>195</v>
      </c>
      <c r="CF147" s="101" t="s">
        <v>414</v>
      </c>
      <c r="CG147" s="101" t="s">
        <v>101</v>
      </c>
      <c r="CH147" s="101" t="s">
        <v>415</v>
      </c>
      <c r="CI147" s="102">
        <v>5</v>
      </c>
      <c r="CK147" s="114">
        <v>64</v>
      </c>
      <c r="CL147" s="101" t="s">
        <v>381</v>
      </c>
      <c r="CM147" s="101" t="s">
        <v>97</v>
      </c>
      <c r="CN147" s="101" t="s">
        <v>139</v>
      </c>
      <c r="CO147" s="102">
        <v>8</v>
      </c>
      <c r="CV147" s="73"/>
      <c r="CW147" s="73"/>
      <c r="CX147" s="73"/>
      <c r="CY147" s="99"/>
      <c r="CZ147" s="73"/>
      <c r="DA147" s="73"/>
      <c r="DB147" s="72"/>
    </row>
    <row r="148" spans="3:106" ht="15">
      <c r="C148" s="100">
        <v>142</v>
      </c>
      <c r="D148" s="101" t="s">
        <v>612</v>
      </c>
      <c r="E148" s="101" t="s">
        <v>97</v>
      </c>
      <c r="F148" s="101" t="s">
        <v>124</v>
      </c>
      <c r="G148" s="102">
        <v>8</v>
      </c>
      <c r="I148" s="103">
        <v>142</v>
      </c>
      <c r="J148" s="104" t="s">
        <v>548</v>
      </c>
      <c r="K148" s="104" t="s">
        <v>97</v>
      </c>
      <c r="L148" s="104" t="s">
        <v>711</v>
      </c>
      <c r="M148" s="105">
        <v>5</v>
      </c>
      <c r="N148" s="80"/>
      <c r="O148" s="133">
        <v>142</v>
      </c>
      <c r="P148" s="146" t="s">
        <v>925</v>
      </c>
      <c r="Q148" s="135" t="s">
        <v>202</v>
      </c>
      <c r="R148" s="136" t="s">
        <v>497</v>
      </c>
      <c r="T148" s="103">
        <v>142</v>
      </c>
      <c r="U148" s="109" t="s">
        <v>756</v>
      </c>
      <c r="V148" s="104" t="s">
        <v>296</v>
      </c>
      <c r="W148" s="105" t="s">
        <v>926</v>
      </c>
      <c r="AE148" s="103">
        <v>142</v>
      </c>
      <c r="AF148" s="2" t="s">
        <v>486</v>
      </c>
      <c r="AG148" s="104" t="s">
        <v>87</v>
      </c>
      <c r="AH148" s="104" t="s">
        <v>713</v>
      </c>
      <c r="AI148" s="105">
        <v>5</v>
      </c>
      <c r="AK148" s="111" t="s">
        <v>612</v>
      </c>
      <c r="AL148" s="100">
        <v>142</v>
      </c>
      <c r="AM148" s="104" t="s">
        <v>518</v>
      </c>
      <c r="AN148" s="104" t="s">
        <v>518</v>
      </c>
      <c r="AO148" s="104">
        <v>151</v>
      </c>
      <c r="AP148" s="104" t="s">
        <v>518</v>
      </c>
      <c r="AQ148" s="112" t="s">
        <v>518</v>
      </c>
      <c r="AR148" s="113">
        <f t="shared" si="2"/>
        <v>146.5</v>
      </c>
      <c r="AS148" s="91"/>
      <c r="AT148" s="104" t="e">
        <f>(MATCH("Dwayne Bowe*",SI,0))</f>
        <v>#N/A</v>
      </c>
      <c r="AU148" s="73" t="e">
        <v>#N/A</v>
      </c>
      <c r="AV148" s="73">
        <v>151</v>
      </c>
      <c r="AW148" s="73" t="e">
        <v>#N/A</v>
      </c>
      <c r="AX148" s="73" t="e">
        <v>#N/A</v>
      </c>
      <c r="AY148" s="114">
        <v>143.25</v>
      </c>
      <c r="AZ148" s="115" t="s">
        <v>356</v>
      </c>
      <c r="BA148" s="101" t="s">
        <v>97</v>
      </c>
      <c r="BB148" s="101" t="s">
        <v>171</v>
      </c>
      <c r="BC148" s="102">
        <v>4</v>
      </c>
      <c r="BD148" s="57"/>
      <c r="BE148" s="114">
        <v>174.33333333333334</v>
      </c>
      <c r="BF148" s="101" t="s">
        <v>699</v>
      </c>
      <c r="BG148" s="101" t="s">
        <v>94</v>
      </c>
      <c r="BH148" s="101" t="s">
        <v>168</v>
      </c>
      <c r="BI148" s="102">
        <v>10</v>
      </c>
      <c r="BJ148" s="91"/>
      <c r="BK148" s="100">
        <v>212</v>
      </c>
      <c r="BL148" s="101" t="s">
        <v>588</v>
      </c>
      <c r="BM148" s="91"/>
      <c r="BN148" s="100">
        <v>200</v>
      </c>
      <c r="BO148" s="101" t="s">
        <v>274</v>
      </c>
      <c r="BQ148" s="100">
        <v>181</v>
      </c>
      <c r="BR148" s="101" t="s">
        <v>927</v>
      </c>
      <c r="BY148" s="114">
        <v>132.5</v>
      </c>
      <c r="BZ148" s="101" t="s">
        <v>748</v>
      </c>
      <c r="CA148" s="101" t="s">
        <v>101</v>
      </c>
      <c r="CB148" s="101" t="s">
        <v>95</v>
      </c>
      <c r="CC148" s="102">
        <v>7</v>
      </c>
      <c r="CE148" s="114">
        <v>7.166666666666667</v>
      </c>
      <c r="CF148" s="101" t="s">
        <v>172</v>
      </c>
      <c r="CG148" s="101" t="s">
        <v>94</v>
      </c>
      <c r="CH148" s="101" t="s">
        <v>173</v>
      </c>
      <c r="CI148" s="102">
        <v>5</v>
      </c>
      <c r="CK148" s="114">
        <v>72.83333333333333</v>
      </c>
      <c r="CL148" s="101" t="s">
        <v>407</v>
      </c>
      <c r="CM148" s="101" t="s">
        <v>97</v>
      </c>
      <c r="CN148" s="101" t="s">
        <v>164</v>
      </c>
      <c r="CO148" s="102">
        <v>8</v>
      </c>
      <c r="CV148" s="73"/>
      <c r="CW148" s="73"/>
      <c r="CX148" s="73"/>
      <c r="DB148" s="72"/>
    </row>
    <row r="149" spans="3:106" ht="15">
      <c r="C149" s="100">
        <v>143</v>
      </c>
      <c r="D149" s="101" t="s">
        <v>603</v>
      </c>
      <c r="E149" s="101" t="s">
        <v>97</v>
      </c>
      <c r="F149" s="101" t="s">
        <v>213</v>
      </c>
      <c r="G149" s="102">
        <v>10</v>
      </c>
      <c r="I149" s="103">
        <v>143</v>
      </c>
      <c r="J149" s="104" t="s">
        <v>586</v>
      </c>
      <c r="K149" s="104" t="s">
        <v>755</v>
      </c>
      <c r="L149" s="104" t="s">
        <v>315</v>
      </c>
      <c r="M149" s="105">
        <v>8</v>
      </c>
      <c r="N149" s="80"/>
      <c r="O149" s="133">
        <v>143</v>
      </c>
      <c r="P149" s="146" t="s">
        <v>928</v>
      </c>
      <c r="Q149" s="135" t="s">
        <v>285</v>
      </c>
      <c r="R149" s="136" t="s">
        <v>457</v>
      </c>
      <c r="T149" s="103">
        <v>143</v>
      </c>
      <c r="U149" s="109" t="s">
        <v>732</v>
      </c>
      <c r="V149" s="104" t="s">
        <v>90</v>
      </c>
      <c r="W149" s="105" t="s">
        <v>917</v>
      </c>
      <c r="AE149" s="103">
        <v>143</v>
      </c>
      <c r="AF149" s="2" t="s">
        <v>548</v>
      </c>
      <c r="AG149" s="104" t="s">
        <v>285</v>
      </c>
      <c r="AH149" s="104" t="s">
        <v>713</v>
      </c>
      <c r="AI149" s="105">
        <v>5</v>
      </c>
      <c r="AK149" s="111" t="s">
        <v>603</v>
      </c>
      <c r="AL149" s="100">
        <v>143</v>
      </c>
      <c r="AM149" s="104">
        <v>121</v>
      </c>
      <c r="AN149" s="104">
        <v>139</v>
      </c>
      <c r="AO149" s="104">
        <v>161</v>
      </c>
      <c r="AP149" s="104" t="s">
        <v>518</v>
      </c>
      <c r="AQ149" s="112">
        <v>164</v>
      </c>
      <c r="AR149" s="113">
        <f t="shared" si="2"/>
        <v>145.6</v>
      </c>
      <c r="AS149" s="91"/>
      <c r="AT149" s="104">
        <f>(MATCH("Wes Welker*",SI,0))</f>
        <v>164</v>
      </c>
      <c r="AU149" s="73">
        <v>139</v>
      </c>
      <c r="AV149" s="73">
        <v>161</v>
      </c>
      <c r="AW149" s="73" t="e">
        <v>#N/A</v>
      </c>
      <c r="AX149" s="73">
        <v>164</v>
      </c>
      <c r="AY149" s="114">
        <v>144.4</v>
      </c>
      <c r="AZ149" s="115" t="s">
        <v>486</v>
      </c>
      <c r="BA149" s="101" t="s">
        <v>94</v>
      </c>
      <c r="BB149" s="101" t="s">
        <v>415</v>
      </c>
      <c r="BC149" s="102">
        <v>5</v>
      </c>
      <c r="BD149" s="57"/>
      <c r="BE149" s="114">
        <v>178.5</v>
      </c>
      <c r="BF149" s="101" t="s">
        <v>516</v>
      </c>
      <c r="BG149" s="101" t="s">
        <v>94</v>
      </c>
      <c r="BH149" s="101" t="s">
        <v>517</v>
      </c>
      <c r="BI149" s="102" t="s">
        <v>518</v>
      </c>
      <c r="BJ149" s="91"/>
      <c r="BK149" s="100">
        <v>206</v>
      </c>
      <c r="BL149" s="101" t="s">
        <v>729</v>
      </c>
      <c r="BM149" s="91"/>
      <c r="BN149" s="100">
        <v>191</v>
      </c>
      <c r="BO149" s="101" t="s">
        <v>796</v>
      </c>
      <c r="BQ149" s="100">
        <v>127</v>
      </c>
      <c r="BR149" s="101" t="s">
        <v>929</v>
      </c>
      <c r="BY149" s="114">
        <v>163.5</v>
      </c>
      <c r="BZ149" s="101" t="s">
        <v>169</v>
      </c>
      <c r="CA149" s="101" t="s">
        <v>101</v>
      </c>
      <c r="CB149" s="101" t="s">
        <v>103</v>
      </c>
      <c r="CC149" s="102">
        <v>8</v>
      </c>
      <c r="CE149" s="114">
        <v>45.166666666666664</v>
      </c>
      <c r="CF149" s="101" t="s">
        <v>440</v>
      </c>
      <c r="CG149" s="101" t="s">
        <v>154</v>
      </c>
      <c r="CH149" s="101" t="s">
        <v>173</v>
      </c>
      <c r="CI149" s="102">
        <v>5</v>
      </c>
      <c r="CK149" s="122">
        <v>73.33333333333333</v>
      </c>
      <c r="CL149" s="101" t="s">
        <v>274</v>
      </c>
      <c r="CM149" s="101" t="s">
        <v>97</v>
      </c>
      <c r="CN149" s="101" t="s">
        <v>241</v>
      </c>
      <c r="CO149" s="102">
        <v>8</v>
      </c>
      <c r="CV149" s="73"/>
      <c r="CW149" s="73"/>
      <c r="CX149" s="73"/>
      <c r="DB149" s="72"/>
    </row>
    <row r="150" spans="3:106" ht="15">
      <c r="C150" s="100">
        <v>144</v>
      </c>
      <c r="D150" s="101" t="s">
        <v>113</v>
      </c>
      <c r="E150" s="101" t="s">
        <v>97</v>
      </c>
      <c r="F150" s="101" t="s">
        <v>152</v>
      </c>
      <c r="G150" s="102">
        <v>9</v>
      </c>
      <c r="I150" s="103">
        <v>144</v>
      </c>
      <c r="J150" s="104" t="s">
        <v>169</v>
      </c>
      <c r="K150" s="104" t="s">
        <v>101</v>
      </c>
      <c r="L150" s="104" t="s">
        <v>284</v>
      </c>
      <c r="M150" s="105">
        <v>8</v>
      </c>
      <c r="N150" s="80"/>
      <c r="O150" s="133">
        <v>144</v>
      </c>
      <c r="P150" s="146" t="s">
        <v>930</v>
      </c>
      <c r="Q150" s="135" t="s">
        <v>830</v>
      </c>
      <c r="R150" s="136" t="s">
        <v>88</v>
      </c>
      <c r="T150" s="103">
        <v>144</v>
      </c>
      <c r="U150" s="109" t="s">
        <v>931</v>
      </c>
      <c r="V150" s="104" t="s">
        <v>791</v>
      </c>
      <c r="W150" s="105"/>
      <c r="AE150" s="103">
        <v>144</v>
      </c>
      <c r="AF150" s="2" t="s">
        <v>586</v>
      </c>
      <c r="AG150" s="104" t="s">
        <v>688</v>
      </c>
      <c r="AH150" s="104" t="s">
        <v>380</v>
      </c>
      <c r="AI150" s="105">
        <v>8</v>
      </c>
      <c r="AK150" s="111" t="s">
        <v>113</v>
      </c>
      <c r="AL150" s="100">
        <v>144</v>
      </c>
      <c r="AM150" s="104">
        <v>17</v>
      </c>
      <c r="AN150" s="104">
        <v>15</v>
      </c>
      <c r="AO150" s="104">
        <v>26</v>
      </c>
      <c r="AP150" s="104" t="s">
        <v>518</v>
      </c>
      <c r="AQ150" s="112">
        <v>15</v>
      </c>
      <c r="AR150" s="113">
        <f t="shared" si="2"/>
        <v>43.4</v>
      </c>
      <c r="AS150" s="91"/>
      <c r="AT150" s="104">
        <f>(MATCH("Steve Smith*",SI,0))</f>
        <v>15</v>
      </c>
      <c r="AU150" s="73">
        <v>15</v>
      </c>
      <c r="AV150" s="73">
        <v>26</v>
      </c>
      <c r="AW150" s="73">
        <v>16</v>
      </c>
      <c r="AX150" s="73">
        <v>15</v>
      </c>
      <c r="AY150" s="114">
        <v>145</v>
      </c>
      <c r="AZ150" s="115" t="s">
        <v>526</v>
      </c>
      <c r="BA150" s="101" t="s">
        <v>97</v>
      </c>
      <c r="BB150" s="101" t="s">
        <v>95</v>
      </c>
      <c r="BC150" s="102">
        <v>7</v>
      </c>
      <c r="BD150" s="57"/>
      <c r="BE150" s="114">
        <v>180</v>
      </c>
      <c r="BF150" s="101" t="s">
        <v>668</v>
      </c>
      <c r="BG150" s="101" t="s">
        <v>94</v>
      </c>
      <c r="BH150" s="101" t="s">
        <v>146</v>
      </c>
      <c r="BI150" s="102">
        <v>6</v>
      </c>
      <c r="BJ150" s="91"/>
      <c r="BK150" s="100">
        <v>39</v>
      </c>
      <c r="BL150" s="101" t="s">
        <v>609</v>
      </c>
      <c r="BM150" s="91"/>
      <c r="BN150" s="100">
        <v>20</v>
      </c>
      <c r="BO150" s="101" t="s">
        <v>96</v>
      </c>
      <c r="BQ150" s="100">
        <v>133</v>
      </c>
      <c r="BR150" s="101" t="s">
        <v>932</v>
      </c>
      <c r="BY150" s="114">
        <v>106.2</v>
      </c>
      <c r="BZ150" s="101" t="s">
        <v>213</v>
      </c>
      <c r="CA150" s="101" t="s">
        <v>105</v>
      </c>
      <c r="CB150" s="101" t="s">
        <v>213</v>
      </c>
      <c r="CC150" s="102">
        <v>10</v>
      </c>
      <c r="CE150" s="114">
        <v>62.666666666666664</v>
      </c>
      <c r="CF150" s="101" t="s">
        <v>368</v>
      </c>
      <c r="CG150" s="101" t="s">
        <v>97</v>
      </c>
      <c r="CH150" s="101" t="s">
        <v>173</v>
      </c>
      <c r="CI150" s="102">
        <v>5</v>
      </c>
      <c r="CK150" s="114">
        <v>112.4</v>
      </c>
      <c r="CL150" s="101" t="s">
        <v>238</v>
      </c>
      <c r="CM150" s="101" t="s">
        <v>97</v>
      </c>
      <c r="CN150" s="101" t="s">
        <v>197</v>
      </c>
      <c r="CO150" s="102">
        <v>8</v>
      </c>
      <c r="CV150" s="73"/>
      <c r="CW150" s="73"/>
      <c r="CX150" s="73"/>
      <c r="CY150" s="99"/>
      <c r="CZ150" s="73"/>
      <c r="DA150" s="73"/>
      <c r="DB150" s="72"/>
    </row>
    <row r="151" spans="3:106" ht="15">
      <c r="C151" s="100">
        <v>145</v>
      </c>
      <c r="D151" s="101" t="s">
        <v>526</v>
      </c>
      <c r="E151" s="101" t="s">
        <v>97</v>
      </c>
      <c r="F151" s="101" t="s">
        <v>95</v>
      </c>
      <c r="G151" s="102">
        <v>7</v>
      </c>
      <c r="I151" s="103">
        <v>145</v>
      </c>
      <c r="J151" s="104" t="s">
        <v>762</v>
      </c>
      <c r="K151" s="104" t="s">
        <v>154</v>
      </c>
      <c r="L151" s="104" t="s">
        <v>305</v>
      </c>
      <c r="M151" s="105">
        <v>7</v>
      </c>
      <c r="N151" s="80"/>
      <c r="O151" s="133">
        <v>145</v>
      </c>
      <c r="P151" s="146" t="s">
        <v>889</v>
      </c>
      <c r="Q151" s="135" t="s">
        <v>391</v>
      </c>
      <c r="R151" s="136" t="s">
        <v>442</v>
      </c>
      <c r="T151" s="103">
        <v>145</v>
      </c>
      <c r="U151" s="109" t="s">
        <v>933</v>
      </c>
      <c r="V151" s="104" t="s">
        <v>907</v>
      </c>
      <c r="W151" s="105" t="s">
        <v>802</v>
      </c>
      <c r="AE151" s="103">
        <v>145</v>
      </c>
      <c r="AF151" s="2" t="s">
        <v>729</v>
      </c>
      <c r="AG151" s="104" t="s">
        <v>495</v>
      </c>
      <c r="AH151" s="104" t="s">
        <v>112</v>
      </c>
      <c r="AI151" s="105">
        <v>9</v>
      </c>
      <c r="AK151" s="111" t="s">
        <v>526</v>
      </c>
      <c r="AL151" s="100">
        <v>145</v>
      </c>
      <c r="AM151" s="104" t="s">
        <v>518</v>
      </c>
      <c r="AN151" s="104" t="s">
        <v>518</v>
      </c>
      <c r="AO151" s="104" t="s">
        <v>518</v>
      </c>
      <c r="AP151" s="104" t="s">
        <v>518</v>
      </c>
      <c r="AQ151" s="112" t="s">
        <v>518</v>
      </c>
      <c r="AR151" s="113">
        <f t="shared" si="2"/>
        <v>145</v>
      </c>
      <c r="AS151" s="91"/>
      <c r="AT151" s="104" t="e">
        <f>(MATCH("Craig Davis*",SI,0))</f>
        <v>#N/A</v>
      </c>
      <c r="AU151" s="73" t="e">
        <v>#N/A</v>
      </c>
      <c r="AV151" s="73" t="e">
        <v>#N/A</v>
      </c>
      <c r="AW151" s="73" t="e">
        <v>#N/A</v>
      </c>
      <c r="AX151" s="73" t="e">
        <v>#N/A</v>
      </c>
      <c r="AY151" s="114">
        <v>145.6</v>
      </c>
      <c r="AZ151" s="115" t="s">
        <v>603</v>
      </c>
      <c r="BA151" s="101" t="s">
        <v>97</v>
      </c>
      <c r="BB151" s="101" t="s">
        <v>213</v>
      </c>
      <c r="BC151" s="102">
        <v>10</v>
      </c>
      <c r="BD151" s="57"/>
      <c r="BE151" s="114">
        <v>181</v>
      </c>
      <c r="BF151" s="101" t="s">
        <v>691</v>
      </c>
      <c r="BG151" s="101" t="s">
        <v>94</v>
      </c>
      <c r="BH151" s="101" t="s">
        <v>234</v>
      </c>
      <c r="BI151" s="102">
        <v>7</v>
      </c>
      <c r="BJ151" s="91"/>
      <c r="BK151" s="100">
        <v>161</v>
      </c>
      <c r="BL151" s="101" t="s">
        <v>198</v>
      </c>
      <c r="BM151" s="91"/>
      <c r="BN151" s="100">
        <v>26</v>
      </c>
      <c r="BO151" s="101" t="s">
        <v>651</v>
      </c>
      <c r="BQ151" s="100">
        <v>29</v>
      </c>
      <c r="BR151" s="101" t="s">
        <v>934</v>
      </c>
      <c r="BY151" s="114">
        <v>181</v>
      </c>
      <c r="BZ151" s="101" t="s">
        <v>691</v>
      </c>
      <c r="CA151" s="101" t="s">
        <v>94</v>
      </c>
      <c r="CB151" s="101" t="s">
        <v>234</v>
      </c>
      <c r="CC151" s="102">
        <v>7</v>
      </c>
      <c r="CE151" s="114">
        <v>91.83333333333333</v>
      </c>
      <c r="CF151" s="101" t="s">
        <v>173</v>
      </c>
      <c r="CG151" s="101" t="s">
        <v>105</v>
      </c>
      <c r="CH151" s="101" t="s">
        <v>173</v>
      </c>
      <c r="CI151" s="102">
        <v>5</v>
      </c>
      <c r="CK151" s="114">
        <v>113.4</v>
      </c>
      <c r="CL151" s="101" t="s">
        <v>521</v>
      </c>
      <c r="CM151" s="101" t="s">
        <v>97</v>
      </c>
      <c r="CN151" s="101" t="s">
        <v>139</v>
      </c>
      <c r="CO151" s="102">
        <v>8</v>
      </c>
      <c r="CV151" s="73"/>
      <c r="CW151" s="73"/>
      <c r="CX151" s="73"/>
      <c r="CY151" s="99"/>
      <c r="CZ151" s="73"/>
      <c r="DA151" s="73"/>
      <c r="DB151" s="72"/>
    </row>
    <row r="152" spans="3:106" ht="15">
      <c r="C152" s="100">
        <v>146</v>
      </c>
      <c r="D152" s="101" t="s">
        <v>403</v>
      </c>
      <c r="E152" s="101" t="s">
        <v>97</v>
      </c>
      <c r="F152" s="101" t="s">
        <v>114</v>
      </c>
      <c r="G152" s="102">
        <v>7</v>
      </c>
      <c r="I152" s="103">
        <v>146</v>
      </c>
      <c r="J152" s="104" t="s">
        <v>883</v>
      </c>
      <c r="K152" s="104" t="s">
        <v>94</v>
      </c>
      <c r="L152" s="104" t="s">
        <v>156</v>
      </c>
      <c r="M152" s="105">
        <v>8</v>
      </c>
      <c r="N152" s="80"/>
      <c r="O152" s="133">
        <v>146</v>
      </c>
      <c r="P152" s="146" t="s">
        <v>935</v>
      </c>
      <c r="Q152" s="135" t="s">
        <v>830</v>
      </c>
      <c r="R152" s="136" t="s">
        <v>326</v>
      </c>
      <c r="T152" s="103">
        <v>146</v>
      </c>
      <c r="U152" s="109" t="s">
        <v>936</v>
      </c>
      <c r="V152" s="104" t="s">
        <v>296</v>
      </c>
      <c r="W152" s="105" t="s">
        <v>881</v>
      </c>
      <c r="AE152" s="103">
        <v>146</v>
      </c>
      <c r="AF152" s="2" t="s">
        <v>748</v>
      </c>
      <c r="AG152" s="104" t="s">
        <v>495</v>
      </c>
      <c r="AH152" s="104" t="s">
        <v>88</v>
      </c>
      <c r="AI152" s="105">
        <v>7</v>
      </c>
      <c r="AK152" s="111" t="s">
        <v>403</v>
      </c>
      <c r="AL152" s="100">
        <v>146</v>
      </c>
      <c r="AM152" s="104">
        <v>190</v>
      </c>
      <c r="AN152" s="104" t="s">
        <v>518</v>
      </c>
      <c r="AO152" s="104">
        <v>147</v>
      </c>
      <c r="AP152" s="104" t="s">
        <v>518</v>
      </c>
      <c r="AQ152" s="112" t="s">
        <v>518</v>
      </c>
      <c r="AR152" s="113">
        <f t="shared" si="2"/>
        <v>161</v>
      </c>
      <c r="AS152" s="91"/>
      <c r="AT152" s="104" t="e">
        <f>(MATCH("Dwayne Jarrett*",SI,0))</f>
        <v>#N/A</v>
      </c>
      <c r="AU152" s="73" t="e">
        <v>#N/A</v>
      </c>
      <c r="AV152" s="73">
        <v>147</v>
      </c>
      <c r="AW152" s="73" t="e">
        <v>#N/A</v>
      </c>
      <c r="AX152" s="73" t="e">
        <v>#N/A</v>
      </c>
      <c r="AY152" s="114">
        <v>146.5</v>
      </c>
      <c r="AZ152" s="115" t="s">
        <v>612</v>
      </c>
      <c r="BA152" s="101" t="s">
        <v>97</v>
      </c>
      <c r="BB152" s="101" t="s">
        <v>124</v>
      </c>
      <c r="BC152" s="102">
        <v>8</v>
      </c>
      <c r="BD152" s="57"/>
      <c r="BE152" s="114">
        <v>183</v>
      </c>
      <c r="BF152" s="101" t="s">
        <v>788</v>
      </c>
      <c r="BG152" s="101" t="s">
        <v>94</v>
      </c>
      <c r="BH152" s="101" t="s">
        <v>307</v>
      </c>
      <c r="BI152" s="102">
        <v>9</v>
      </c>
      <c r="BJ152" s="91"/>
      <c r="BK152" s="100">
        <v>141</v>
      </c>
      <c r="BL152" s="101" t="s">
        <v>799</v>
      </c>
      <c r="BM152" s="91"/>
      <c r="BN152" s="100">
        <v>145</v>
      </c>
      <c r="BO152" s="101" t="s">
        <v>357</v>
      </c>
      <c r="BQ152" s="100">
        <v>45</v>
      </c>
      <c r="BR152" s="101" t="s">
        <v>937</v>
      </c>
      <c r="BY152" s="114">
        <v>193</v>
      </c>
      <c r="BZ152" s="101" t="s">
        <v>136</v>
      </c>
      <c r="CA152" s="101" t="s">
        <v>101</v>
      </c>
      <c r="CB152" s="101" t="s">
        <v>137</v>
      </c>
      <c r="CC152" s="102">
        <v>4</v>
      </c>
      <c r="CE152" s="114">
        <v>96.5</v>
      </c>
      <c r="CF152" s="101" t="s">
        <v>510</v>
      </c>
      <c r="CG152" s="101" t="s">
        <v>196</v>
      </c>
      <c r="CH152" s="101" t="s">
        <v>173</v>
      </c>
      <c r="CI152" s="102">
        <v>5</v>
      </c>
      <c r="CK152" s="114">
        <v>118.6</v>
      </c>
      <c r="CL152" s="101" t="s">
        <v>544</v>
      </c>
      <c r="CM152" s="101" t="s">
        <v>97</v>
      </c>
      <c r="CN152" s="101" t="s">
        <v>124</v>
      </c>
      <c r="CO152" s="102">
        <v>8</v>
      </c>
      <c r="CV152" s="73"/>
      <c r="CW152" s="73"/>
      <c r="CX152" s="73"/>
      <c r="CY152" s="99"/>
      <c r="CZ152" s="73"/>
      <c r="DA152" s="73"/>
      <c r="DB152" s="72"/>
    </row>
    <row r="153" spans="3:106" ht="15">
      <c r="C153" s="100">
        <v>147</v>
      </c>
      <c r="D153" s="101" t="s">
        <v>448</v>
      </c>
      <c r="E153" s="101" t="s">
        <v>97</v>
      </c>
      <c r="F153" s="101" t="s">
        <v>213</v>
      </c>
      <c r="G153" s="102">
        <v>10</v>
      </c>
      <c r="I153" s="103">
        <v>147</v>
      </c>
      <c r="J153" s="104" t="s">
        <v>375</v>
      </c>
      <c r="K153" s="104" t="s">
        <v>97</v>
      </c>
      <c r="L153" s="104" t="s">
        <v>265</v>
      </c>
      <c r="M153" s="105">
        <v>4</v>
      </c>
      <c r="N153" s="80"/>
      <c r="O153" s="133">
        <v>147</v>
      </c>
      <c r="P153" s="146" t="s">
        <v>576</v>
      </c>
      <c r="Q153" s="135" t="s">
        <v>87</v>
      </c>
      <c r="R153" s="136" t="s">
        <v>358</v>
      </c>
      <c r="T153" s="103">
        <v>147</v>
      </c>
      <c r="U153" s="109" t="s">
        <v>938</v>
      </c>
      <c r="V153" s="104" t="s">
        <v>296</v>
      </c>
      <c r="W153" s="105" t="s">
        <v>939</v>
      </c>
      <c r="AE153" s="103">
        <v>147</v>
      </c>
      <c r="AF153" s="2" t="s">
        <v>364</v>
      </c>
      <c r="AG153" s="104" t="s">
        <v>285</v>
      </c>
      <c r="AH153" s="104" t="s">
        <v>269</v>
      </c>
      <c r="AI153" s="105">
        <v>6</v>
      </c>
      <c r="AK153" s="111" t="s">
        <v>448</v>
      </c>
      <c r="AL153" s="100">
        <v>147</v>
      </c>
      <c r="AM153" s="104" t="s">
        <v>518</v>
      </c>
      <c r="AN153" s="104" t="s">
        <v>518</v>
      </c>
      <c r="AO153" s="104" t="s">
        <v>518</v>
      </c>
      <c r="AP153" s="104" t="s">
        <v>518</v>
      </c>
      <c r="AQ153" s="112" t="s">
        <v>518</v>
      </c>
      <c r="AR153" s="113">
        <f t="shared" si="2"/>
        <v>147</v>
      </c>
      <c r="AS153" s="91"/>
      <c r="AT153" s="104" t="e">
        <f>(MATCH("Chad Jackson*",SI,0))</f>
        <v>#N/A</v>
      </c>
      <c r="AU153" s="73" t="e">
        <v>#N/A</v>
      </c>
      <c r="AV153" s="73" t="e">
        <v>#N/A</v>
      </c>
      <c r="AW153" s="73" t="e">
        <v>#N/A</v>
      </c>
      <c r="AX153" s="73" t="e">
        <v>#N/A</v>
      </c>
      <c r="AY153" s="114">
        <v>147</v>
      </c>
      <c r="AZ153" s="115" t="s">
        <v>496</v>
      </c>
      <c r="BA153" s="101" t="s">
        <v>94</v>
      </c>
      <c r="BB153" s="101" t="s">
        <v>130</v>
      </c>
      <c r="BC153" s="102">
        <v>5</v>
      </c>
      <c r="BD153" s="57"/>
      <c r="BE153" s="114">
        <v>185</v>
      </c>
      <c r="BF153" s="101" t="s">
        <v>187</v>
      </c>
      <c r="BG153" s="101" t="s">
        <v>94</v>
      </c>
      <c r="BH153" s="101" t="s">
        <v>103</v>
      </c>
      <c r="BI153" s="102">
        <v>8</v>
      </c>
      <c r="BJ153" s="91"/>
      <c r="BK153" s="100">
        <v>116</v>
      </c>
      <c r="BL153" s="101" t="s">
        <v>804</v>
      </c>
      <c r="BM153" s="91"/>
      <c r="BN153" s="100">
        <v>185</v>
      </c>
      <c r="BO153" s="101" t="s">
        <v>325</v>
      </c>
      <c r="BQ153" s="100">
        <v>104</v>
      </c>
      <c r="BR153" s="101" t="s">
        <v>940</v>
      </c>
      <c r="BY153" s="114">
        <v>9.5</v>
      </c>
      <c r="BZ153" s="101" t="s">
        <v>201</v>
      </c>
      <c r="CA153" s="101" t="s">
        <v>154</v>
      </c>
      <c r="CB153" s="101" t="s">
        <v>98</v>
      </c>
      <c r="CC153" s="102">
        <v>6</v>
      </c>
      <c r="CE153" s="114">
        <v>109.4</v>
      </c>
      <c r="CF153" s="101" t="s">
        <v>506</v>
      </c>
      <c r="CG153" s="101" t="s">
        <v>97</v>
      </c>
      <c r="CH153" s="101" t="s">
        <v>173</v>
      </c>
      <c r="CI153" s="102">
        <v>5</v>
      </c>
      <c r="CK153" s="114">
        <v>133.8</v>
      </c>
      <c r="CL153" s="101" t="s">
        <v>293</v>
      </c>
      <c r="CM153" s="101" t="s">
        <v>97</v>
      </c>
      <c r="CN153" s="101" t="s">
        <v>241</v>
      </c>
      <c r="CO153" s="102">
        <v>8</v>
      </c>
      <c r="CV153" s="73"/>
      <c r="CW153" s="73"/>
      <c r="CX153" s="73"/>
      <c r="DB153" s="72"/>
    </row>
    <row r="154" spans="3:106" ht="15">
      <c r="C154" s="100">
        <v>148</v>
      </c>
      <c r="D154" s="101" t="s">
        <v>557</v>
      </c>
      <c r="E154" s="101" t="s">
        <v>97</v>
      </c>
      <c r="F154" s="101" t="s">
        <v>204</v>
      </c>
      <c r="G154" s="102">
        <v>6</v>
      </c>
      <c r="I154" s="103">
        <v>148</v>
      </c>
      <c r="J154" s="104" t="s">
        <v>941</v>
      </c>
      <c r="K154" s="104" t="s">
        <v>97</v>
      </c>
      <c r="L154" s="104" t="s">
        <v>617</v>
      </c>
      <c r="M154" s="105">
        <v>8</v>
      </c>
      <c r="N154" s="80"/>
      <c r="O154" s="133">
        <v>148</v>
      </c>
      <c r="P154" s="146" t="s">
        <v>467</v>
      </c>
      <c r="Q154" s="135" t="s">
        <v>471</v>
      </c>
      <c r="R154" s="136" t="s">
        <v>649</v>
      </c>
      <c r="T154" s="103">
        <v>148</v>
      </c>
      <c r="U154" s="109" t="s">
        <v>942</v>
      </c>
      <c r="V154" s="104" t="s">
        <v>179</v>
      </c>
      <c r="W154" s="105" t="s">
        <v>890</v>
      </c>
      <c r="AE154" s="103">
        <v>148</v>
      </c>
      <c r="AF154" s="2" t="s">
        <v>482</v>
      </c>
      <c r="AG154" s="104" t="s">
        <v>202</v>
      </c>
      <c r="AH154" s="104" t="s">
        <v>366</v>
      </c>
      <c r="AI154" s="105">
        <v>10</v>
      </c>
      <c r="AK154" s="111" t="s">
        <v>557</v>
      </c>
      <c r="AL154" s="100">
        <v>148</v>
      </c>
      <c r="AM154" s="104">
        <v>119</v>
      </c>
      <c r="AN154" s="104">
        <v>98</v>
      </c>
      <c r="AO154" s="104">
        <v>117</v>
      </c>
      <c r="AP154" s="104" t="s">
        <v>518</v>
      </c>
      <c r="AQ154" s="112">
        <v>126</v>
      </c>
      <c r="AR154" s="113">
        <f t="shared" si="2"/>
        <v>121.6</v>
      </c>
      <c r="AS154" s="91"/>
      <c r="AT154" s="104">
        <f>(MATCH("Mike Furrey*",SI,0))</f>
        <v>126</v>
      </c>
      <c r="AU154" s="73">
        <v>98</v>
      </c>
      <c r="AV154" s="73">
        <v>117</v>
      </c>
      <c r="AW154" s="73" t="e">
        <v>#N/A</v>
      </c>
      <c r="AX154" s="73">
        <v>126</v>
      </c>
      <c r="AY154" s="114">
        <v>147</v>
      </c>
      <c r="AZ154" s="115" t="s">
        <v>448</v>
      </c>
      <c r="BA154" s="101" t="s">
        <v>97</v>
      </c>
      <c r="BB154" s="101" t="s">
        <v>213</v>
      </c>
      <c r="BC154" s="102">
        <v>10</v>
      </c>
      <c r="BD154" s="57"/>
      <c r="BE154" s="114">
        <v>186</v>
      </c>
      <c r="BF154" s="101" t="s">
        <v>547</v>
      </c>
      <c r="BG154" s="101" t="s">
        <v>94</v>
      </c>
      <c r="BH154" s="101" t="s">
        <v>374</v>
      </c>
      <c r="BI154" s="102">
        <v>7</v>
      </c>
      <c r="BJ154" s="91"/>
      <c r="BK154" s="100">
        <v>104</v>
      </c>
      <c r="BL154" s="101" t="s">
        <v>475</v>
      </c>
      <c r="BM154" s="91"/>
      <c r="BN154" s="100">
        <v>194</v>
      </c>
      <c r="BO154" s="101" t="s">
        <v>883</v>
      </c>
      <c r="BQ154" s="100">
        <v>178</v>
      </c>
      <c r="BR154" s="101" t="s">
        <v>943</v>
      </c>
      <c r="BY154" s="114">
        <v>91.83333333333333</v>
      </c>
      <c r="BZ154" s="101" t="s">
        <v>173</v>
      </c>
      <c r="CA154" s="101" t="s">
        <v>105</v>
      </c>
      <c r="CB154" s="101" t="s">
        <v>173</v>
      </c>
      <c r="CC154" s="102">
        <v>5</v>
      </c>
      <c r="CE154" s="114">
        <v>172</v>
      </c>
      <c r="CF154" s="101" t="s">
        <v>503</v>
      </c>
      <c r="CG154" s="101" t="s">
        <v>94</v>
      </c>
      <c r="CH154" s="101" t="s">
        <v>173</v>
      </c>
      <c r="CI154" s="102">
        <v>5</v>
      </c>
      <c r="CK154" s="114">
        <v>146.5</v>
      </c>
      <c r="CL154" s="101" t="s">
        <v>612</v>
      </c>
      <c r="CM154" s="101" t="s">
        <v>97</v>
      </c>
      <c r="CN154" s="101" t="s">
        <v>124</v>
      </c>
      <c r="CO154" s="102">
        <v>8</v>
      </c>
      <c r="CV154" s="73"/>
      <c r="CW154" s="73"/>
      <c r="CX154" s="73"/>
      <c r="CY154" s="73"/>
      <c r="CZ154" s="72"/>
      <c r="DA154" s="72"/>
      <c r="DB154" s="72"/>
    </row>
    <row r="155" spans="3:106" ht="15.75" thickBot="1">
      <c r="C155" s="100">
        <v>149</v>
      </c>
      <c r="D155" s="101" t="s">
        <v>173</v>
      </c>
      <c r="E155" s="101" t="s">
        <v>105</v>
      </c>
      <c r="F155" s="101" t="s">
        <v>173</v>
      </c>
      <c r="G155" s="102">
        <v>5</v>
      </c>
      <c r="I155" s="103">
        <v>149</v>
      </c>
      <c r="J155" s="104" t="s">
        <v>616</v>
      </c>
      <c r="K155" s="104" t="s">
        <v>94</v>
      </c>
      <c r="L155" s="104" t="s">
        <v>243</v>
      </c>
      <c r="M155" s="105">
        <v>6</v>
      </c>
      <c r="N155" s="80"/>
      <c r="O155" s="133">
        <v>149</v>
      </c>
      <c r="P155" s="146" t="s">
        <v>615</v>
      </c>
      <c r="Q155" s="135" t="s">
        <v>87</v>
      </c>
      <c r="R155" s="136" t="s">
        <v>442</v>
      </c>
      <c r="T155" s="103">
        <v>149</v>
      </c>
      <c r="U155" s="109" t="s">
        <v>944</v>
      </c>
      <c r="V155" s="104" t="s">
        <v>90</v>
      </c>
      <c r="W155" s="105" t="s">
        <v>780</v>
      </c>
      <c r="AE155" s="103">
        <v>149</v>
      </c>
      <c r="AF155" s="2" t="s">
        <v>356</v>
      </c>
      <c r="AG155" s="104" t="s">
        <v>285</v>
      </c>
      <c r="AH155" s="104" t="s">
        <v>623</v>
      </c>
      <c r="AI155" s="105">
        <v>4</v>
      </c>
      <c r="AK155" s="111" t="s">
        <v>173</v>
      </c>
      <c r="AL155" s="100">
        <v>149</v>
      </c>
      <c r="AM155" s="104">
        <v>79</v>
      </c>
      <c r="AN155" s="104">
        <v>79</v>
      </c>
      <c r="AO155" s="104">
        <v>71</v>
      </c>
      <c r="AP155" s="104">
        <v>92</v>
      </c>
      <c r="AQ155" s="112">
        <v>81</v>
      </c>
      <c r="AR155" s="113">
        <f t="shared" si="2"/>
        <v>91.83333333333333</v>
      </c>
      <c r="AS155" s="91"/>
      <c r="AT155" s="104">
        <f>(MATCH("PHI*",SI,0))</f>
        <v>81</v>
      </c>
      <c r="AU155" s="73">
        <v>79</v>
      </c>
      <c r="AV155" s="73">
        <v>71</v>
      </c>
      <c r="AW155" s="73">
        <v>92</v>
      </c>
      <c r="AX155" s="73">
        <v>81</v>
      </c>
      <c r="AY155" s="114">
        <v>149</v>
      </c>
      <c r="AZ155" s="115" t="s">
        <v>563</v>
      </c>
      <c r="BA155" s="101" t="s">
        <v>94</v>
      </c>
      <c r="BB155" s="101" t="s">
        <v>98</v>
      </c>
      <c r="BC155" s="102">
        <v>6</v>
      </c>
      <c r="BD155" s="57"/>
      <c r="BE155" s="114">
        <v>187</v>
      </c>
      <c r="BF155" s="101" t="s">
        <v>395</v>
      </c>
      <c r="BG155" s="101" t="s">
        <v>94</v>
      </c>
      <c r="BH155" s="101" t="s">
        <v>107</v>
      </c>
      <c r="BI155" s="102">
        <v>9</v>
      </c>
      <c r="BJ155" s="91"/>
      <c r="BK155" s="100">
        <v>66</v>
      </c>
      <c r="BL155" s="101" t="s">
        <v>238</v>
      </c>
      <c r="BM155" s="91"/>
      <c r="BN155" s="100">
        <v>135</v>
      </c>
      <c r="BO155" s="101" t="s">
        <v>945</v>
      </c>
      <c r="BQ155" s="100">
        <v>109</v>
      </c>
      <c r="BR155" s="101" t="s">
        <v>946</v>
      </c>
      <c r="BY155" s="114">
        <v>86.66666666666667</v>
      </c>
      <c r="BZ155" s="101" t="s">
        <v>700</v>
      </c>
      <c r="CA155" s="101" t="s">
        <v>154</v>
      </c>
      <c r="CB155" s="101" t="s">
        <v>95</v>
      </c>
      <c r="CC155" s="102">
        <v>7</v>
      </c>
      <c r="CE155" s="114">
        <v>181</v>
      </c>
      <c r="CF155" s="101" t="s">
        <v>404</v>
      </c>
      <c r="CG155" s="101" t="s">
        <v>101</v>
      </c>
      <c r="CH155" s="101" t="s">
        <v>173</v>
      </c>
      <c r="CI155" s="102">
        <v>5</v>
      </c>
      <c r="CK155" s="124">
        <v>158</v>
      </c>
      <c r="CL155" s="125" t="s">
        <v>631</v>
      </c>
      <c r="CM155" s="125" t="s">
        <v>97</v>
      </c>
      <c r="CN155" s="125" t="s">
        <v>139</v>
      </c>
      <c r="CO155" s="126">
        <v>8</v>
      </c>
      <c r="CV155" s="73"/>
      <c r="CW155" s="73"/>
      <c r="CX155" s="73"/>
      <c r="CY155" s="73"/>
      <c r="CZ155" s="72"/>
      <c r="DA155" s="72"/>
      <c r="DB155" s="72"/>
    </row>
    <row r="156" spans="3:106" ht="15.75" thickBot="1">
      <c r="C156" s="100">
        <v>150</v>
      </c>
      <c r="D156" s="101" t="s">
        <v>184</v>
      </c>
      <c r="E156" s="101" t="s">
        <v>105</v>
      </c>
      <c r="F156" s="101" t="s">
        <v>184</v>
      </c>
      <c r="G156" s="102">
        <v>6</v>
      </c>
      <c r="I156" s="103">
        <v>150</v>
      </c>
      <c r="J156" s="104" t="s">
        <v>450</v>
      </c>
      <c r="K156" s="104" t="s">
        <v>755</v>
      </c>
      <c r="L156" s="104" t="s">
        <v>305</v>
      </c>
      <c r="M156" s="105">
        <v>7</v>
      </c>
      <c r="N156" s="80"/>
      <c r="O156" s="147">
        <v>150</v>
      </c>
      <c r="P156" s="148" t="s">
        <v>947</v>
      </c>
      <c r="Q156" s="149" t="s">
        <v>202</v>
      </c>
      <c r="R156" s="150" t="s">
        <v>457</v>
      </c>
      <c r="T156" s="103">
        <v>150</v>
      </c>
      <c r="U156" s="109" t="s">
        <v>948</v>
      </c>
      <c r="V156" s="104" t="s">
        <v>907</v>
      </c>
      <c r="W156" s="105" t="s">
        <v>949</v>
      </c>
      <c r="AE156" s="103">
        <v>150</v>
      </c>
      <c r="AF156" s="2" t="s">
        <v>469</v>
      </c>
      <c r="AG156" s="104" t="s">
        <v>495</v>
      </c>
      <c r="AH156" s="104" t="s">
        <v>351</v>
      </c>
      <c r="AI156" s="105">
        <v>9</v>
      </c>
      <c r="AK156" s="111" t="s">
        <v>184</v>
      </c>
      <c r="AL156" s="100">
        <v>150</v>
      </c>
      <c r="AM156" s="104">
        <v>186</v>
      </c>
      <c r="AN156" s="104" t="s">
        <v>518</v>
      </c>
      <c r="AO156" s="104" t="s">
        <v>518</v>
      </c>
      <c r="AP156" s="104" t="s">
        <v>518</v>
      </c>
      <c r="AQ156" s="112">
        <v>135</v>
      </c>
      <c r="AR156" s="113">
        <f t="shared" si="2"/>
        <v>157</v>
      </c>
      <c r="AS156" s="91"/>
      <c r="AT156" s="104">
        <f>(MATCH("Pit*",SI,0))</f>
        <v>135</v>
      </c>
      <c r="AU156" s="73" t="e">
        <v>#N/A</v>
      </c>
      <c r="AV156" s="73" t="e">
        <v>#N/A</v>
      </c>
      <c r="AW156" s="73" t="e">
        <v>#N/A</v>
      </c>
      <c r="AX156" s="73">
        <v>135</v>
      </c>
      <c r="AY156" s="114">
        <v>149</v>
      </c>
      <c r="AZ156" s="115" t="s">
        <v>249</v>
      </c>
      <c r="BA156" s="101" t="s">
        <v>97</v>
      </c>
      <c r="BB156" s="101" t="s">
        <v>98</v>
      </c>
      <c r="BC156" s="102">
        <v>6</v>
      </c>
      <c r="BD156" s="57"/>
      <c r="BE156" s="114">
        <v>187</v>
      </c>
      <c r="BF156" s="101" t="s">
        <v>365</v>
      </c>
      <c r="BG156" s="101" t="s">
        <v>94</v>
      </c>
      <c r="BH156" s="101" t="s">
        <v>262</v>
      </c>
      <c r="BI156" s="102">
        <v>6</v>
      </c>
      <c r="BJ156" s="91"/>
      <c r="BK156" s="100">
        <v>91</v>
      </c>
      <c r="BL156" s="101" t="s">
        <v>814</v>
      </c>
      <c r="BM156" s="91"/>
      <c r="BN156" s="100">
        <v>164</v>
      </c>
      <c r="BO156" s="101" t="s">
        <v>950</v>
      </c>
      <c r="BQ156" s="100">
        <v>195</v>
      </c>
      <c r="BR156" s="101" t="s">
        <v>951</v>
      </c>
      <c r="BY156" s="114">
        <v>157</v>
      </c>
      <c r="BZ156" s="101" t="s">
        <v>184</v>
      </c>
      <c r="CA156" s="101" t="s">
        <v>105</v>
      </c>
      <c r="CB156" s="101" t="s">
        <v>184</v>
      </c>
      <c r="CC156" s="102">
        <v>6</v>
      </c>
      <c r="CE156" s="114">
        <v>7</v>
      </c>
      <c r="CF156" s="101" t="s">
        <v>174</v>
      </c>
      <c r="CG156" s="101" t="s">
        <v>94</v>
      </c>
      <c r="CH156" s="101" t="s">
        <v>184</v>
      </c>
      <c r="CI156" s="102">
        <v>6</v>
      </c>
      <c r="CK156" s="127">
        <v>87.66666666666667</v>
      </c>
      <c r="CL156" s="75" t="s">
        <v>134</v>
      </c>
      <c r="CM156" s="75" t="s">
        <v>105</v>
      </c>
      <c r="CN156" s="75" t="s">
        <v>134</v>
      </c>
      <c r="CO156" s="76">
        <v>9</v>
      </c>
      <c r="CV156" s="73"/>
      <c r="CW156" s="73"/>
      <c r="CX156" s="73"/>
      <c r="CY156" s="73"/>
      <c r="CZ156" s="72"/>
      <c r="DA156" s="72"/>
      <c r="DB156" s="72"/>
    </row>
    <row r="157" spans="3:106" ht="15">
      <c r="C157" s="100">
        <v>151</v>
      </c>
      <c r="D157" s="101" t="s">
        <v>164</v>
      </c>
      <c r="E157" s="101" t="s">
        <v>105</v>
      </c>
      <c r="F157" s="101" t="s">
        <v>164</v>
      </c>
      <c r="G157" s="102">
        <v>8</v>
      </c>
      <c r="I157" s="103">
        <v>151</v>
      </c>
      <c r="J157" s="104" t="s">
        <v>382</v>
      </c>
      <c r="K157" s="104" t="s">
        <v>97</v>
      </c>
      <c r="L157" s="104" t="s">
        <v>243</v>
      </c>
      <c r="M157" s="105">
        <v>6</v>
      </c>
      <c r="N157" s="80"/>
      <c r="O157" s="57"/>
      <c r="P157" s="57"/>
      <c r="Q157" s="57"/>
      <c r="R157" s="57"/>
      <c r="T157" s="103">
        <v>151</v>
      </c>
      <c r="U157" s="109" t="s">
        <v>952</v>
      </c>
      <c r="V157" s="104" t="s">
        <v>296</v>
      </c>
      <c r="W157" s="105" t="s">
        <v>864</v>
      </c>
      <c r="AE157" s="103">
        <v>151</v>
      </c>
      <c r="AF157" s="2" t="s">
        <v>293</v>
      </c>
      <c r="AG157" s="104" t="s">
        <v>285</v>
      </c>
      <c r="AH157" s="104" t="s">
        <v>278</v>
      </c>
      <c r="AI157" s="105">
        <v>8</v>
      </c>
      <c r="AK157" s="111" t="s">
        <v>164</v>
      </c>
      <c r="AL157" s="100">
        <v>151</v>
      </c>
      <c r="AM157" s="104">
        <v>126</v>
      </c>
      <c r="AN157" s="104">
        <v>138</v>
      </c>
      <c r="AO157" s="104">
        <v>129</v>
      </c>
      <c r="AP157" s="104" t="s">
        <v>518</v>
      </c>
      <c r="AQ157" s="112">
        <v>127</v>
      </c>
      <c r="AR157" s="113">
        <f t="shared" si="2"/>
        <v>134.2</v>
      </c>
      <c r="AS157" s="91"/>
      <c r="AT157" s="104">
        <f>(MATCH("DAL*",SI,0))</f>
        <v>127</v>
      </c>
      <c r="AU157" s="73">
        <v>138</v>
      </c>
      <c r="AV157" s="73">
        <v>129</v>
      </c>
      <c r="AW157" s="73" t="e">
        <v>#N/A</v>
      </c>
      <c r="AX157" s="73">
        <v>127</v>
      </c>
      <c r="AY157" s="114">
        <v>149.5</v>
      </c>
      <c r="AZ157" s="115" t="s">
        <v>304</v>
      </c>
      <c r="BA157" s="101" t="s">
        <v>196</v>
      </c>
      <c r="BB157" s="101" t="s">
        <v>137</v>
      </c>
      <c r="BC157" s="102">
        <v>4</v>
      </c>
      <c r="BD157" s="57"/>
      <c r="BE157" s="114">
        <v>188</v>
      </c>
      <c r="BF157" s="101" t="s">
        <v>151</v>
      </c>
      <c r="BG157" s="101" t="s">
        <v>94</v>
      </c>
      <c r="BH157" s="101" t="s">
        <v>152</v>
      </c>
      <c r="BI157" s="102">
        <v>9</v>
      </c>
      <c r="BJ157" s="91"/>
      <c r="BK157" s="100">
        <v>34</v>
      </c>
      <c r="BL157" s="101" t="s">
        <v>392</v>
      </c>
      <c r="BM157" s="91"/>
      <c r="BN157" s="100">
        <v>179</v>
      </c>
      <c r="BO157" s="101" t="s">
        <v>953</v>
      </c>
      <c r="BQ157" s="100">
        <v>122</v>
      </c>
      <c r="BR157" s="101" t="s">
        <v>954</v>
      </c>
      <c r="BY157" s="114">
        <v>48.166666666666664</v>
      </c>
      <c r="BZ157" s="101" t="s">
        <v>320</v>
      </c>
      <c r="CA157" s="101" t="s">
        <v>97</v>
      </c>
      <c r="CB157" s="101" t="s">
        <v>152</v>
      </c>
      <c r="CC157" s="102">
        <v>9</v>
      </c>
      <c r="CE157" s="114">
        <v>51.833333333333336</v>
      </c>
      <c r="CF157" s="101" t="s">
        <v>328</v>
      </c>
      <c r="CG157" s="101" t="s">
        <v>97</v>
      </c>
      <c r="CH157" s="101" t="s">
        <v>184</v>
      </c>
      <c r="CI157" s="102">
        <v>6</v>
      </c>
      <c r="CK157" s="114">
        <v>159.33333333333334</v>
      </c>
      <c r="CL157" s="101" t="s">
        <v>307</v>
      </c>
      <c r="CM157" s="101" t="s">
        <v>105</v>
      </c>
      <c r="CN157" s="101" t="s">
        <v>307</v>
      </c>
      <c r="CO157" s="102">
        <v>9</v>
      </c>
      <c r="CV157" s="73"/>
      <c r="CW157" s="73"/>
      <c r="CX157" s="73"/>
      <c r="CY157" s="73"/>
      <c r="CZ157" s="72"/>
      <c r="DA157" s="72"/>
      <c r="DB157" s="72"/>
    </row>
    <row r="158" spans="3:106" ht="15">
      <c r="C158" s="100">
        <v>152</v>
      </c>
      <c r="D158" s="101" t="s">
        <v>234</v>
      </c>
      <c r="E158" s="101" t="s">
        <v>105</v>
      </c>
      <c r="F158" s="101" t="s">
        <v>234</v>
      </c>
      <c r="G158" s="102">
        <v>7</v>
      </c>
      <c r="I158" s="103">
        <v>152</v>
      </c>
      <c r="J158" s="104" t="s">
        <v>759</v>
      </c>
      <c r="K158" s="104" t="s">
        <v>196</v>
      </c>
      <c r="L158" s="104" t="s">
        <v>488</v>
      </c>
      <c r="M158" s="105">
        <v>9</v>
      </c>
      <c r="N158" s="80"/>
      <c r="O158" s="57"/>
      <c r="P158" s="57"/>
      <c r="Q158" s="57"/>
      <c r="R158" s="57"/>
      <c r="T158" s="103">
        <v>152</v>
      </c>
      <c r="U158" s="109" t="s">
        <v>955</v>
      </c>
      <c r="V158" s="104" t="s">
        <v>473</v>
      </c>
      <c r="W158" s="105" t="s">
        <v>702</v>
      </c>
      <c r="AE158" s="103">
        <v>152</v>
      </c>
      <c r="AF158" s="2" t="s">
        <v>858</v>
      </c>
      <c r="AG158" s="104" t="s">
        <v>202</v>
      </c>
      <c r="AH158" s="104" t="s">
        <v>489</v>
      </c>
      <c r="AI158" s="105">
        <v>6</v>
      </c>
      <c r="AK158" s="111" t="s">
        <v>234</v>
      </c>
      <c r="AL158" s="100">
        <v>152</v>
      </c>
      <c r="AM158" s="104" t="s">
        <v>518</v>
      </c>
      <c r="AN158" s="104" t="s">
        <v>518</v>
      </c>
      <c r="AO158" s="104" t="s">
        <v>518</v>
      </c>
      <c r="AP158" s="104" t="s">
        <v>518</v>
      </c>
      <c r="AQ158" s="112" t="s">
        <v>518</v>
      </c>
      <c r="AR158" s="113">
        <f t="shared" si="2"/>
        <v>152</v>
      </c>
      <c r="AS158" s="91"/>
      <c r="AT158" s="104" t="e">
        <f>(MATCH("Green Bay*",SI,0))</f>
        <v>#N/A</v>
      </c>
      <c r="AU158" s="73" t="e">
        <v>#N/A</v>
      </c>
      <c r="AV158" s="73" t="e">
        <v>#N/A</v>
      </c>
      <c r="AW158" s="73" t="e">
        <v>#N/A</v>
      </c>
      <c r="AX158" s="73" t="e">
        <v>#N/A</v>
      </c>
      <c r="AY158" s="114">
        <v>149.75</v>
      </c>
      <c r="AZ158" s="115" t="s">
        <v>397</v>
      </c>
      <c r="BA158" s="101" t="s">
        <v>101</v>
      </c>
      <c r="BB158" s="101" t="s">
        <v>130</v>
      </c>
      <c r="BC158" s="102">
        <v>5</v>
      </c>
      <c r="BD158" s="57"/>
      <c r="BE158" s="114">
        <v>9.5</v>
      </c>
      <c r="BF158" s="101" t="s">
        <v>201</v>
      </c>
      <c r="BG158" s="101" t="s">
        <v>154</v>
      </c>
      <c r="BH158" s="101" t="s">
        <v>98</v>
      </c>
      <c r="BI158" s="102">
        <v>6</v>
      </c>
      <c r="BJ158" s="91"/>
      <c r="BK158" s="100">
        <v>253</v>
      </c>
      <c r="BL158" s="101" t="s">
        <v>956</v>
      </c>
      <c r="BM158" s="91"/>
      <c r="BN158" s="100">
        <v>66</v>
      </c>
      <c r="BO158" s="101" t="s">
        <v>823</v>
      </c>
      <c r="BQ158" s="100">
        <v>137</v>
      </c>
      <c r="BR158" s="101" t="s">
        <v>957</v>
      </c>
      <c r="BY158" s="114">
        <v>124.2</v>
      </c>
      <c r="BZ158" s="101" t="s">
        <v>689</v>
      </c>
      <c r="CA158" s="101" t="s">
        <v>196</v>
      </c>
      <c r="CB158" s="101" t="s">
        <v>107</v>
      </c>
      <c r="CC158" s="102">
        <v>9</v>
      </c>
      <c r="CE158" s="114">
        <v>105</v>
      </c>
      <c r="CF158" s="101" t="s">
        <v>490</v>
      </c>
      <c r="CG158" s="101" t="s">
        <v>97</v>
      </c>
      <c r="CH158" s="101" t="s">
        <v>184</v>
      </c>
      <c r="CI158" s="102">
        <v>6</v>
      </c>
      <c r="CK158" s="114">
        <v>137.75</v>
      </c>
      <c r="CL158" s="101" t="s">
        <v>729</v>
      </c>
      <c r="CM158" s="101" t="s">
        <v>101</v>
      </c>
      <c r="CN158" s="101" t="s">
        <v>107</v>
      </c>
      <c r="CO158" s="102">
        <v>9</v>
      </c>
      <c r="CV158" s="73"/>
      <c r="CW158" s="73"/>
      <c r="CX158" s="73"/>
      <c r="CY158" s="73"/>
      <c r="CZ158" s="72"/>
      <c r="DA158" s="72"/>
      <c r="DB158" s="72"/>
    </row>
    <row r="159" spans="3:106" ht="15">
      <c r="C159" s="100">
        <v>153</v>
      </c>
      <c r="D159" s="101" t="s">
        <v>104</v>
      </c>
      <c r="E159" s="101" t="s">
        <v>105</v>
      </c>
      <c r="F159" s="101" t="s">
        <v>104</v>
      </c>
      <c r="G159" s="102">
        <v>4</v>
      </c>
      <c r="I159" s="103">
        <v>153</v>
      </c>
      <c r="J159" s="104" t="s">
        <v>641</v>
      </c>
      <c r="K159" s="104" t="s">
        <v>97</v>
      </c>
      <c r="L159" s="104" t="s">
        <v>387</v>
      </c>
      <c r="M159" s="105">
        <v>9</v>
      </c>
      <c r="N159" s="80"/>
      <c r="O159" s="57"/>
      <c r="P159" s="57"/>
      <c r="Q159" s="57"/>
      <c r="R159" s="57"/>
      <c r="T159" s="103">
        <v>153</v>
      </c>
      <c r="U159" s="109" t="s">
        <v>928</v>
      </c>
      <c r="V159" s="104" t="s">
        <v>296</v>
      </c>
      <c r="W159" s="105" t="s">
        <v>807</v>
      </c>
      <c r="AE159" s="103">
        <v>153</v>
      </c>
      <c r="AF159" s="2" t="s">
        <v>958</v>
      </c>
      <c r="AG159" s="104" t="s">
        <v>688</v>
      </c>
      <c r="AH159" s="104" t="s">
        <v>279</v>
      </c>
      <c r="AI159" s="105">
        <v>9</v>
      </c>
      <c r="AK159" s="111" t="s">
        <v>104</v>
      </c>
      <c r="AL159" s="100">
        <v>153</v>
      </c>
      <c r="AM159" s="104">
        <v>180</v>
      </c>
      <c r="AN159" s="104" t="s">
        <v>518</v>
      </c>
      <c r="AO159" s="104" t="s">
        <v>518</v>
      </c>
      <c r="AP159" s="104" t="s">
        <v>518</v>
      </c>
      <c r="AQ159" s="112">
        <v>157</v>
      </c>
      <c r="AR159" s="113">
        <f t="shared" si="2"/>
        <v>163.33333333333334</v>
      </c>
      <c r="AS159" s="91"/>
      <c r="AT159" s="104">
        <f>(MATCH("Jac*",SI,0))</f>
        <v>157</v>
      </c>
      <c r="AU159" s="73" t="e">
        <v>#N/A</v>
      </c>
      <c r="AV159" s="73" t="e">
        <v>#N/A</v>
      </c>
      <c r="AW159" s="73" t="e">
        <v>#N/A</v>
      </c>
      <c r="AX159" s="73">
        <v>157</v>
      </c>
      <c r="AY159" s="114">
        <v>150.4</v>
      </c>
      <c r="AZ159" s="115" t="s">
        <v>375</v>
      </c>
      <c r="BA159" s="101" t="s">
        <v>97</v>
      </c>
      <c r="BB159" s="101" t="s">
        <v>104</v>
      </c>
      <c r="BC159" s="102">
        <v>4</v>
      </c>
      <c r="BD159" s="57"/>
      <c r="BE159" s="114">
        <v>27.833333333333332</v>
      </c>
      <c r="BF159" s="101" t="s">
        <v>155</v>
      </c>
      <c r="BG159" s="101" t="s">
        <v>154</v>
      </c>
      <c r="BH159" s="101" t="s">
        <v>137</v>
      </c>
      <c r="BI159" s="102">
        <v>4</v>
      </c>
      <c r="BJ159" s="91"/>
      <c r="BK159" s="100">
        <v>283</v>
      </c>
      <c r="BL159" s="101" t="s">
        <v>736</v>
      </c>
      <c r="BM159" s="91"/>
      <c r="BN159" s="100">
        <v>134</v>
      </c>
      <c r="BO159" s="101" t="s">
        <v>314</v>
      </c>
      <c r="BQ159" s="100">
        <v>162</v>
      </c>
      <c r="BR159" s="101" t="s">
        <v>959</v>
      </c>
      <c r="BY159" s="114">
        <v>43.666666666666664</v>
      </c>
      <c r="BZ159" s="101" t="s">
        <v>298</v>
      </c>
      <c r="CA159" s="101" t="s">
        <v>97</v>
      </c>
      <c r="CB159" s="101" t="s">
        <v>213</v>
      </c>
      <c r="CC159" s="102">
        <v>10</v>
      </c>
      <c r="CE159" s="114">
        <v>110.5</v>
      </c>
      <c r="CF159" s="101" t="s">
        <v>292</v>
      </c>
      <c r="CG159" s="101" t="s">
        <v>154</v>
      </c>
      <c r="CH159" s="101" t="s">
        <v>184</v>
      </c>
      <c r="CI159" s="102">
        <v>6</v>
      </c>
      <c r="CK159" s="114">
        <v>152.5</v>
      </c>
      <c r="CL159" s="101" t="s">
        <v>469</v>
      </c>
      <c r="CM159" s="101" t="s">
        <v>101</v>
      </c>
      <c r="CN159" s="101" t="s">
        <v>134</v>
      </c>
      <c r="CO159" s="102">
        <v>9</v>
      </c>
      <c r="CV159" s="73"/>
      <c r="CW159" s="73"/>
      <c r="CX159" s="73"/>
      <c r="CY159" s="73"/>
      <c r="CZ159" s="72"/>
      <c r="DA159" s="72"/>
      <c r="DB159" s="72"/>
    </row>
    <row r="160" spans="3:106" ht="15">
      <c r="C160" s="100">
        <v>154</v>
      </c>
      <c r="D160" s="101" t="s">
        <v>307</v>
      </c>
      <c r="E160" s="101" t="s">
        <v>105</v>
      </c>
      <c r="F160" s="101" t="s">
        <v>307</v>
      </c>
      <c r="G160" s="102">
        <v>9</v>
      </c>
      <c r="I160" s="103">
        <v>154</v>
      </c>
      <c r="J160" s="104" t="s">
        <v>960</v>
      </c>
      <c r="K160" s="104" t="s">
        <v>154</v>
      </c>
      <c r="L160" s="104" t="s">
        <v>488</v>
      </c>
      <c r="M160" s="105">
        <v>9</v>
      </c>
      <c r="N160" s="80"/>
      <c r="O160" s="57"/>
      <c r="P160" s="57"/>
      <c r="Q160" s="57"/>
      <c r="R160" s="57"/>
      <c r="T160" s="103">
        <v>154</v>
      </c>
      <c r="U160" s="109" t="s">
        <v>961</v>
      </c>
      <c r="V160" s="104" t="s">
        <v>907</v>
      </c>
      <c r="W160" s="105" t="s">
        <v>917</v>
      </c>
      <c r="AE160" s="103">
        <v>154</v>
      </c>
      <c r="AF160" s="2" t="s">
        <v>249</v>
      </c>
      <c r="AG160" s="104" t="s">
        <v>285</v>
      </c>
      <c r="AH160" s="104" t="s">
        <v>162</v>
      </c>
      <c r="AI160" s="105">
        <v>6</v>
      </c>
      <c r="AK160" s="111" t="s">
        <v>307</v>
      </c>
      <c r="AL160" s="100">
        <v>154</v>
      </c>
      <c r="AM160" s="104">
        <v>171</v>
      </c>
      <c r="AN160" s="104" t="s">
        <v>518</v>
      </c>
      <c r="AO160" s="104" t="s">
        <v>518</v>
      </c>
      <c r="AP160" s="104" t="s">
        <v>518</v>
      </c>
      <c r="AQ160" s="112">
        <v>153</v>
      </c>
      <c r="AR160" s="113">
        <f t="shared" si="2"/>
        <v>159.33333333333334</v>
      </c>
      <c r="AS160" s="91"/>
      <c r="AT160" s="104">
        <f>(MATCH("Mia*",SI,0))</f>
        <v>153</v>
      </c>
      <c r="AU160" s="73" t="e">
        <v>#N/A</v>
      </c>
      <c r="AV160" s="73" t="e">
        <v>#N/A</v>
      </c>
      <c r="AW160" s="73" t="e">
        <v>#N/A</v>
      </c>
      <c r="AX160" s="73">
        <v>153</v>
      </c>
      <c r="AY160" s="114">
        <v>151.75</v>
      </c>
      <c r="AZ160" s="115" t="s">
        <v>303</v>
      </c>
      <c r="BA160" s="101" t="s">
        <v>154</v>
      </c>
      <c r="BB160" s="101" t="s">
        <v>241</v>
      </c>
      <c r="BC160" s="102">
        <v>8</v>
      </c>
      <c r="BD160" s="57"/>
      <c r="BE160" s="114">
        <v>28.833333333333332</v>
      </c>
      <c r="BF160" s="101" t="s">
        <v>316</v>
      </c>
      <c r="BG160" s="101" t="s">
        <v>154</v>
      </c>
      <c r="BH160" s="101" t="s">
        <v>130</v>
      </c>
      <c r="BI160" s="102">
        <v>5</v>
      </c>
      <c r="BJ160" s="91"/>
      <c r="BK160" s="100">
        <v>282</v>
      </c>
      <c r="BL160" s="101" t="s">
        <v>962</v>
      </c>
      <c r="BM160" s="91"/>
      <c r="BN160" s="100">
        <v>90</v>
      </c>
      <c r="BO160" s="101" t="s">
        <v>596</v>
      </c>
      <c r="BQ160" s="100">
        <v>132</v>
      </c>
      <c r="BR160" s="101" t="s">
        <v>963</v>
      </c>
      <c r="BY160" s="114">
        <v>62.666666666666664</v>
      </c>
      <c r="BZ160" s="101" t="s">
        <v>368</v>
      </c>
      <c r="CA160" s="101" t="s">
        <v>97</v>
      </c>
      <c r="CB160" s="101" t="s">
        <v>173</v>
      </c>
      <c r="CC160" s="102">
        <v>5</v>
      </c>
      <c r="CE160" s="114">
        <v>133.8</v>
      </c>
      <c r="CF160" s="101" t="s">
        <v>682</v>
      </c>
      <c r="CG160" s="101" t="s">
        <v>196</v>
      </c>
      <c r="CH160" s="101" t="s">
        <v>184</v>
      </c>
      <c r="CI160" s="102">
        <v>6</v>
      </c>
      <c r="CK160" s="114">
        <v>196</v>
      </c>
      <c r="CL160" s="101" t="s">
        <v>826</v>
      </c>
      <c r="CM160" s="101" t="s">
        <v>101</v>
      </c>
      <c r="CN160" s="101" t="s">
        <v>152</v>
      </c>
      <c r="CO160" s="102">
        <v>9</v>
      </c>
      <c r="CV160" s="73"/>
      <c r="CW160" s="73"/>
      <c r="CX160" s="73"/>
      <c r="CY160" s="73"/>
      <c r="CZ160" s="72"/>
      <c r="DA160" s="72"/>
      <c r="DB160" s="72"/>
    </row>
    <row r="161" spans="3:106" ht="15">
      <c r="C161" s="100">
        <v>155</v>
      </c>
      <c r="D161" s="101" t="s">
        <v>325</v>
      </c>
      <c r="E161" s="101" t="s">
        <v>101</v>
      </c>
      <c r="F161" s="101" t="s">
        <v>241</v>
      </c>
      <c r="G161" s="102">
        <v>8</v>
      </c>
      <c r="I161" s="103">
        <v>155</v>
      </c>
      <c r="J161" s="104" t="s">
        <v>283</v>
      </c>
      <c r="K161" s="104" t="s">
        <v>94</v>
      </c>
      <c r="L161" s="104" t="s">
        <v>687</v>
      </c>
      <c r="M161" s="105">
        <v>4</v>
      </c>
      <c r="N161" s="80"/>
      <c r="O161" s="57"/>
      <c r="P161" s="57"/>
      <c r="Q161" s="57"/>
      <c r="R161" s="57"/>
      <c r="T161" s="103">
        <v>155</v>
      </c>
      <c r="U161" s="109" t="s">
        <v>964</v>
      </c>
      <c r="V161" s="104" t="s">
        <v>179</v>
      </c>
      <c r="W161" s="105" t="s">
        <v>965</v>
      </c>
      <c r="AE161" s="103">
        <v>155</v>
      </c>
      <c r="AF161" s="2" t="s">
        <v>544</v>
      </c>
      <c r="AG161" s="104" t="s">
        <v>285</v>
      </c>
      <c r="AH161" s="104" t="s">
        <v>126</v>
      </c>
      <c r="AI161" s="105">
        <v>8</v>
      </c>
      <c r="AK161" s="111" t="s">
        <v>325</v>
      </c>
      <c r="AL161" s="100">
        <v>155</v>
      </c>
      <c r="AM161" s="104">
        <v>187</v>
      </c>
      <c r="AN161" s="104" t="s">
        <v>518</v>
      </c>
      <c r="AO161" s="104">
        <v>193</v>
      </c>
      <c r="AP161" s="104" t="s">
        <v>518</v>
      </c>
      <c r="AQ161" s="112" t="s">
        <v>518</v>
      </c>
      <c r="AR161" s="113">
        <f t="shared" si="2"/>
        <v>178.33333333333334</v>
      </c>
      <c r="AS161" s="91"/>
      <c r="AT161" s="104" t="e">
        <f>(MATCH("Matt Stover*",SI,0))</f>
        <v>#N/A</v>
      </c>
      <c r="AU161" s="73" t="e">
        <v>#N/A</v>
      </c>
      <c r="AV161" s="73">
        <v>193</v>
      </c>
      <c r="AW161" s="73" t="e">
        <v>#N/A</v>
      </c>
      <c r="AX161" s="73" t="e">
        <v>#N/A</v>
      </c>
      <c r="AY161" s="114">
        <v>152</v>
      </c>
      <c r="AZ161" s="115" t="s">
        <v>234</v>
      </c>
      <c r="BA161" s="101" t="s">
        <v>105</v>
      </c>
      <c r="BB161" s="101" t="s">
        <v>234</v>
      </c>
      <c r="BC161" s="102">
        <v>7</v>
      </c>
      <c r="BD161" s="57"/>
      <c r="BE161" s="114">
        <v>33.666666666666664</v>
      </c>
      <c r="BF161" s="101" t="s">
        <v>398</v>
      </c>
      <c r="BG161" s="101" t="s">
        <v>154</v>
      </c>
      <c r="BH161" s="101" t="s">
        <v>213</v>
      </c>
      <c r="BI161" s="102">
        <v>10</v>
      </c>
      <c r="BJ161" s="91"/>
      <c r="BK161" s="100">
        <v>278</v>
      </c>
      <c r="BL161" s="101" t="s">
        <v>413</v>
      </c>
      <c r="BM161" s="91"/>
      <c r="BN161" s="100">
        <v>183</v>
      </c>
      <c r="BO161" s="101" t="s">
        <v>966</v>
      </c>
      <c r="BQ161" s="100">
        <v>182</v>
      </c>
      <c r="BR161" s="101" t="s">
        <v>967</v>
      </c>
      <c r="BY161" s="114">
        <v>13.666666666666666</v>
      </c>
      <c r="BZ161" s="101" t="s">
        <v>188</v>
      </c>
      <c r="CA161" s="101" t="s">
        <v>94</v>
      </c>
      <c r="CB161" s="101" t="s">
        <v>137</v>
      </c>
      <c r="CC161" s="102">
        <v>4</v>
      </c>
      <c r="CE161" s="114">
        <v>157</v>
      </c>
      <c r="CF161" s="101" t="s">
        <v>184</v>
      </c>
      <c r="CG161" s="101" t="s">
        <v>105</v>
      </c>
      <c r="CH161" s="101" t="s">
        <v>184</v>
      </c>
      <c r="CI161" s="102">
        <v>6</v>
      </c>
      <c r="CK161" s="114">
        <v>41.333333333333336</v>
      </c>
      <c r="CL161" s="101" t="s">
        <v>470</v>
      </c>
      <c r="CM161" s="101" t="s">
        <v>154</v>
      </c>
      <c r="CN161" s="101" t="s">
        <v>107</v>
      </c>
      <c r="CO161" s="102">
        <v>9</v>
      </c>
      <c r="CV161" s="73"/>
      <c r="CW161" s="73"/>
      <c r="CX161" s="73"/>
      <c r="CY161" s="73"/>
      <c r="CZ161" s="72"/>
      <c r="DA161" s="72"/>
      <c r="DB161" s="72"/>
    </row>
    <row r="162" spans="3:106" ht="15">
      <c r="C162" s="100">
        <v>156</v>
      </c>
      <c r="D162" s="101" t="s">
        <v>469</v>
      </c>
      <c r="E162" s="101" t="s">
        <v>101</v>
      </c>
      <c r="F162" s="101" t="s">
        <v>134</v>
      </c>
      <c r="G162" s="102">
        <v>9</v>
      </c>
      <c r="I162" s="103">
        <v>156</v>
      </c>
      <c r="J162" s="104" t="s">
        <v>261</v>
      </c>
      <c r="K162" s="104" t="s">
        <v>94</v>
      </c>
      <c r="L162" s="104" t="s">
        <v>479</v>
      </c>
      <c r="M162" s="105">
        <v>6</v>
      </c>
      <c r="N162" s="80"/>
      <c r="O162" s="57"/>
      <c r="P162" s="57"/>
      <c r="Q162" s="57"/>
      <c r="R162" s="57"/>
      <c r="T162" s="103">
        <v>156</v>
      </c>
      <c r="U162" s="109" t="s">
        <v>576</v>
      </c>
      <c r="V162" s="104" t="s">
        <v>90</v>
      </c>
      <c r="W162" s="105" t="s">
        <v>702</v>
      </c>
      <c r="AE162" s="103">
        <v>156</v>
      </c>
      <c r="AF162" s="2" t="s">
        <v>968</v>
      </c>
      <c r="AG162" s="104" t="s">
        <v>202</v>
      </c>
      <c r="AH162" s="104" t="s">
        <v>256</v>
      </c>
      <c r="AI162" s="105">
        <v>4</v>
      </c>
      <c r="AK162" s="111" t="s">
        <v>469</v>
      </c>
      <c r="AL162" s="100">
        <v>156</v>
      </c>
      <c r="AM162" s="104">
        <v>133</v>
      </c>
      <c r="AN162" s="104" t="s">
        <v>518</v>
      </c>
      <c r="AO162" s="104">
        <v>171</v>
      </c>
      <c r="AP162" s="104" t="s">
        <v>518</v>
      </c>
      <c r="AQ162" s="112">
        <v>150</v>
      </c>
      <c r="AR162" s="113">
        <f t="shared" si="2"/>
        <v>152.5</v>
      </c>
      <c r="AS162" s="91"/>
      <c r="AT162" s="104">
        <f>(MATCH("Robbie Gould*",SI,0))</f>
        <v>150</v>
      </c>
      <c r="AU162" s="73" t="e">
        <v>#N/A</v>
      </c>
      <c r="AV162" s="73">
        <v>171</v>
      </c>
      <c r="AW162" s="73" t="e">
        <v>#N/A</v>
      </c>
      <c r="AX162" s="73">
        <v>150</v>
      </c>
      <c r="AY162" s="114">
        <v>152.5</v>
      </c>
      <c r="AZ162" s="115" t="s">
        <v>469</v>
      </c>
      <c r="BA162" s="101" t="s">
        <v>101</v>
      </c>
      <c r="BB162" s="101" t="s">
        <v>134</v>
      </c>
      <c r="BC162" s="102">
        <v>9</v>
      </c>
      <c r="BD162" s="57"/>
      <c r="BE162" s="114">
        <v>41.333333333333336</v>
      </c>
      <c r="BF162" s="101" t="s">
        <v>470</v>
      </c>
      <c r="BG162" s="101" t="s">
        <v>154</v>
      </c>
      <c r="BH162" s="101" t="s">
        <v>107</v>
      </c>
      <c r="BI162" s="102">
        <v>9</v>
      </c>
      <c r="BJ162" s="91"/>
      <c r="BK162" s="100">
        <v>187</v>
      </c>
      <c r="BL162" s="101" t="s">
        <v>600</v>
      </c>
      <c r="BM162" s="91"/>
      <c r="BN162" s="100">
        <v>91</v>
      </c>
      <c r="BO162" s="101" t="s">
        <v>454</v>
      </c>
      <c r="BQ162" s="100">
        <v>89</v>
      </c>
      <c r="BR162" s="101" t="s">
        <v>969</v>
      </c>
      <c r="BY162" s="114">
        <v>25</v>
      </c>
      <c r="BZ162" s="101" t="s">
        <v>185</v>
      </c>
      <c r="CA162" s="101" t="s">
        <v>97</v>
      </c>
      <c r="CB162" s="101" t="s">
        <v>98</v>
      </c>
      <c r="CC162" s="102">
        <v>6</v>
      </c>
      <c r="CE162" s="114">
        <v>168</v>
      </c>
      <c r="CF162" s="101" t="s">
        <v>663</v>
      </c>
      <c r="CG162" s="101" t="s">
        <v>94</v>
      </c>
      <c r="CH162" s="101" t="s">
        <v>184</v>
      </c>
      <c r="CI162" s="102">
        <v>6</v>
      </c>
      <c r="CK162" s="114">
        <v>99.16666666666667</v>
      </c>
      <c r="CL162" s="101" t="s">
        <v>659</v>
      </c>
      <c r="CM162" s="101" t="s">
        <v>154</v>
      </c>
      <c r="CN162" s="101" t="s">
        <v>152</v>
      </c>
      <c r="CO162" s="102">
        <v>9</v>
      </c>
      <c r="CV162" s="73"/>
      <c r="CW162" s="73"/>
      <c r="CX162" s="73"/>
      <c r="CY162" s="73"/>
      <c r="CZ162" s="72"/>
      <c r="DA162" s="72"/>
      <c r="DB162" s="72"/>
    </row>
    <row r="163" spans="3:106" ht="15">
      <c r="C163" s="100">
        <v>157</v>
      </c>
      <c r="D163" s="101" t="s">
        <v>397</v>
      </c>
      <c r="E163" s="101" t="s">
        <v>101</v>
      </c>
      <c r="F163" s="101" t="s">
        <v>130</v>
      </c>
      <c r="G163" s="102">
        <v>5</v>
      </c>
      <c r="I163" s="103">
        <v>157</v>
      </c>
      <c r="J163" s="104" t="s">
        <v>249</v>
      </c>
      <c r="K163" s="104" t="s">
        <v>97</v>
      </c>
      <c r="L163" s="104" t="s">
        <v>214</v>
      </c>
      <c r="M163" s="105">
        <v>6</v>
      </c>
      <c r="N163" s="80"/>
      <c r="O163" s="57"/>
      <c r="P163" s="57"/>
      <c r="Q163" s="57"/>
      <c r="R163" s="57"/>
      <c r="T163" s="103">
        <v>157</v>
      </c>
      <c r="U163" s="109" t="s">
        <v>970</v>
      </c>
      <c r="V163" s="104" t="s">
        <v>473</v>
      </c>
      <c r="W163" s="105" t="s">
        <v>885</v>
      </c>
      <c r="AE163" s="103">
        <v>157</v>
      </c>
      <c r="AF163" s="2" t="s">
        <v>760</v>
      </c>
      <c r="AG163" s="104" t="s">
        <v>688</v>
      </c>
      <c r="AH163" s="104" t="s">
        <v>319</v>
      </c>
      <c r="AI163" s="105">
        <v>4</v>
      </c>
      <c r="AK163" s="111" t="s">
        <v>397</v>
      </c>
      <c r="AL163" s="100">
        <v>157</v>
      </c>
      <c r="AM163" s="104">
        <v>134</v>
      </c>
      <c r="AN163" s="104" t="s">
        <v>518</v>
      </c>
      <c r="AO163" s="104">
        <v>150</v>
      </c>
      <c r="AP163" s="104" t="s">
        <v>518</v>
      </c>
      <c r="AQ163" s="112">
        <v>158</v>
      </c>
      <c r="AR163" s="113">
        <f t="shared" si="2"/>
        <v>149.75</v>
      </c>
      <c r="AS163" s="91"/>
      <c r="AT163" s="104">
        <f>(MATCH("Shayne Graham*",SI,0))</f>
        <v>158</v>
      </c>
      <c r="AU163" s="73" t="e">
        <v>#N/A</v>
      </c>
      <c r="AV163" s="73">
        <v>150</v>
      </c>
      <c r="AW163" s="73" t="e">
        <v>#N/A</v>
      </c>
      <c r="AX163" s="73">
        <v>158</v>
      </c>
      <c r="AY163" s="114">
        <v>157</v>
      </c>
      <c r="AZ163" s="115" t="s">
        <v>184</v>
      </c>
      <c r="BA163" s="101" t="s">
        <v>105</v>
      </c>
      <c r="BB163" s="101" t="s">
        <v>184</v>
      </c>
      <c r="BC163" s="102">
        <v>6</v>
      </c>
      <c r="BD163" s="57"/>
      <c r="BE163" s="114">
        <v>45.166666666666664</v>
      </c>
      <c r="BF163" s="101" t="s">
        <v>440</v>
      </c>
      <c r="BG163" s="101" t="s">
        <v>154</v>
      </c>
      <c r="BH163" s="101" t="s">
        <v>173</v>
      </c>
      <c r="BI163" s="102">
        <v>5</v>
      </c>
      <c r="BJ163" s="91"/>
      <c r="BK163" s="100">
        <v>62</v>
      </c>
      <c r="BL163" s="101" t="s">
        <v>176</v>
      </c>
      <c r="BM163" s="91"/>
      <c r="BN163" s="119" t="s">
        <v>971</v>
      </c>
      <c r="BO163" s="121"/>
      <c r="BQ163" s="119" t="s">
        <v>971</v>
      </c>
      <c r="BR163" s="121"/>
      <c r="BY163" s="114">
        <v>150.4</v>
      </c>
      <c r="BZ163" s="101" t="s">
        <v>375</v>
      </c>
      <c r="CA163" s="101" t="s">
        <v>97</v>
      </c>
      <c r="CB163" s="101" t="s">
        <v>104</v>
      </c>
      <c r="CC163" s="102">
        <v>4</v>
      </c>
      <c r="CE163" s="114">
        <v>198</v>
      </c>
      <c r="CF163" s="101" t="s">
        <v>588</v>
      </c>
      <c r="CG163" s="101" t="s">
        <v>101</v>
      </c>
      <c r="CH163" s="101" t="s">
        <v>184</v>
      </c>
      <c r="CI163" s="102">
        <v>6</v>
      </c>
      <c r="CK163" s="114">
        <v>2</v>
      </c>
      <c r="CL163" s="101" t="s">
        <v>106</v>
      </c>
      <c r="CM163" s="101" t="s">
        <v>94</v>
      </c>
      <c r="CN163" s="101" t="s">
        <v>107</v>
      </c>
      <c r="CO163" s="102">
        <v>9</v>
      </c>
      <c r="CV163" s="73"/>
      <c r="CW163" s="73"/>
      <c r="CX163" s="73"/>
      <c r="CY163" s="73"/>
      <c r="CZ163" s="72"/>
      <c r="DA163" s="72"/>
      <c r="DB163" s="72"/>
    </row>
    <row r="164" spans="3:106" ht="15">
      <c r="C164" s="100">
        <v>158</v>
      </c>
      <c r="D164" s="101" t="s">
        <v>631</v>
      </c>
      <c r="E164" s="101" t="s">
        <v>97</v>
      </c>
      <c r="F164" s="101" t="s">
        <v>139</v>
      </c>
      <c r="G164" s="102">
        <v>8</v>
      </c>
      <c r="I164" s="103">
        <v>158</v>
      </c>
      <c r="J164" s="104" t="s">
        <v>206</v>
      </c>
      <c r="K164" s="104" t="s">
        <v>97</v>
      </c>
      <c r="L164" s="104" t="s">
        <v>527</v>
      </c>
      <c r="M164" s="105">
        <v>9</v>
      </c>
      <c r="N164" s="80"/>
      <c r="O164" s="57"/>
      <c r="P164" s="57"/>
      <c r="Q164" s="57"/>
      <c r="R164" s="57"/>
      <c r="T164" s="103">
        <v>158</v>
      </c>
      <c r="U164" s="109" t="s">
        <v>573</v>
      </c>
      <c r="V164" s="104" t="s">
        <v>179</v>
      </c>
      <c r="W164" s="105" t="s">
        <v>939</v>
      </c>
      <c r="AE164" s="103">
        <v>158</v>
      </c>
      <c r="AF164" s="2" t="s">
        <v>397</v>
      </c>
      <c r="AG164" s="104" t="s">
        <v>495</v>
      </c>
      <c r="AH164" s="104" t="s">
        <v>220</v>
      </c>
      <c r="AI164" s="105">
        <v>5</v>
      </c>
      <c r="AK164" s="111" t="s">
        <v>631</v>
      </c>
      <c r="AL164" s="100">
        <v>158</v>
      </c>
      <c r="AM164" s="104" t="s">
        <v>518</v>
      </c>
      <c r="AN164" s="104" t="s">
        <v>518</v>
      </c>
      <c r="AO164" s="104" t="s">
        <v>518</v>
      </c>
      <c r="AP164" s="104" t="s">
        <v>518</v>
      </c>
      <c r="AQ164" s="112" t="s">
        <v>518</v>
      </c>
      <c r="AR164" s="113">
        <f t="shared" si="2"/>
        <v>158</v>
      </c>
      <c r="AS164" s="91"/>
      <c r="AT164" s="104" t="e">
        <f>(MATCH("Nate Burleson*",SI,0))</f>
        <v>#N/A</v>
      </c>
      <c r="AU164" s="73" t="e">
        <v>#N/A</v>
      </c>
      <c r="AV164" s="73" t="e">
        <v>#N/A</v>
      </c>
      <c r="AW164" s="73" t="e">
        <v>#N/A</v>
      </c>
      <c r="AX164" s="73" t="e">
        <v>#N/A</v>
      </c>
      <c r="AY164" s="114">
        <v>158</v>
      </c>
      <c r="AZ164" s="115" t="s">
        <v>631</v>
      </c>
      <c r="BA164" s="101" t="s">
        <v>97</v>
      </c>
      <c r="BB164" s="101" t="s">
        <v>139</v>
      </c>
      <c r="BC164" s="102">
        <v>8</v>
      </c>
      <c r="BD164" s="57"/>
      <c r="BE164" s="114">
        <v>65.66666666666667</v>
      </c>
      <c r="BF164" s="101" t="s">
        <v>170</v>
      </c>
      <c r="BG164" s="101" t="s">
        <v>154</v>
      </c>
      <c r="BH164" s="101" t="s">
        <v>171</v>
      </c>
      <c r="BI164" s="102">
        <v>4</v>
      </c>
      <c r="BJ164" s="91"/>
      <c r="BK164" s="100">
        <v>210</v>
      </c>
      <c r="BL164" s="101" t="s">
        <v>766</v>
      </c>
      <c r="BM164" s="91"/>
      <c r="BN164" s="100">
        <v>162</v>
      </c>
      <c r="BO164" s="101" t="s">
        <v>663</v>
      </c>
      <c r="BQ164" s="100">
        <v>65</v>
      </c>
      <c r="BR164" s="101" t="s">
        <v>972</v>
      </c>
      <c r="BY164" s="114">
        <v>111.6</v>
      </c>
      <c r="BZ164" s="101" t="s">
        <v>743</v>
      </c>
      <c r="CA164" s="101" t="s">
        <v>94</v>
      </c>
      <c r="CB164" s="101" t="s">
        <v>152</v>
      </c>
      <c r="CC164" s="102">
        <v>9</v>
      </c>
      <c r="CE164" s="114">
        <v>1</v>
      </c>
      <c r="CF164" s="101" t="s">
        <v>81</v>
      </c>
      <c r="CG164" s="101" t="s">
        <v>94</v>
      </c>
      <c r="CH164" s="101" t="s">
        <v>95</v>
      </c>
      <c r="CI164" s="102">
        <v>7</v>
      </c>
      <c r="CK164" s="114">
        <v>18.666666666666668</v>
      </c>
      <c r="CL164" s="101" t="s">
        <v>252</v>
      </c>
      <c r="CM164" s="101" t="s">
        <v>94</v>
      </c>
      <c r="CN164" s="101" t="s">
        <v>307</v>
      </c>
      <c r="CO164" s="102">
        <v>9</v>
      </c>
      <c r="CV164" s="73"/>
      <c r="CW164" s="73"/>
      <c r="CX164" s="73"/>
      <c r="CY164" s="73"/>
      <c r="CZ164" s="72"/>
      <c r="DA164" s="72"/>
      <c r="DB164" s="72"/>
    </row>
    <row r="165" spans="3:106" ht="15">
      <c r="C165" s="100">
        <v>159</v>
      </c>
      <c r="D165" s="101" t="s">
        <v>169</v>
      </c>
      <c r="E165" s="101" t="s">
        <v>101</v>
      </c>
      <c r="F165" s="101" t="s">
        <v>103</v>
      </c>
      <c r="G165" s="102">
        <v>8</v>
      </c>
      <c r="I165" s="103">
        <v>159</v>
      </c>
      <c r="J165" s="104" t="s">
        <v>766</v>
      </c>
      <c r="K165" s="104" t="s">
        <v>101</v>
      </c>
      <c r="L165" s="104" t="s">
        <v>156</v>
      </c>
      <c r="M165" s="105">
        <v>8</v>
      </c>
      <c r="N165" s="80"/>
      <c r="O165" s="57"/>
      <c r="P165" s="57"/>
      <c r="Q165" s="57"/>
      <c r="R165" s="57"/>
      <c r="T165" s="103">
        <v>159</v>
      </c>
      <c r="U165" s="109" t="s">
        <v>973</v>
      </c>
      <c r="V165" s="104" t="s">
        <v>791</v>
      </c>
      <c r="W165" s="105"/>
      <c r="AE165" s="103">
        <v>159</v>
      </c>
      <c r="AF165" s="2" t="s">
        <v>628</v>
      </c>
      <c r="AG165" s="104" t="s">
        <v>391</v>
      </c>
      <c r="AH165" s="104" t="s">
        <v>269</v>
      </c>
      <c r="AI165" s="105">
        <v>6</v>
      </c>
      <c r="AK165" s="111" t="s">
        <v>169</v>
      </c>
      <c r="AL165" s="100">
        <v>159</v>
      </c>
      <c r="AM165" s="104">
        <v>144</v>
      </c>
      <c r="AN165" s="104" t="s">
        <v>518</v>
      </c>
      <c r="AO165" s="104">
        <v>182</v>
      </c>
      <c r="AP165" s="104" t="s">
        <v>518</v>
      </c>
      <c r="AQ165" s="112">
        <v>169</v>
      </c>
      <c r="AR165" s="113">
        <f t="shared" si="2"/>
        <v>163.5</v>
      </c>
      <c r="AS165" s="91"/>
      <c r="AT165" s="104">
        <f>(MATCH("Neil Rackers*",SI,0))</f>
        <v>169</v>
      </c>
      <c r="AU165" s="73" t="e">
        <v>#N/A</v>
      </c>
      <c r="AV165" s="73">
        <v>182</v>
      </c>
      <c r="AW165" s="73" t="e">
        <v>#N/A</v>
      </c>
      <c r="AX165" s="73">
        <v>169</v>
      </c>
      <c r="AY165" s="114">
        <v>158.25</v>
      </c>
      <c r="AZ165" s="115" t="s">
        <v>628</v>
      </c>
      <c r="BA165" s="101" t="s">
        <v>196</v>
      </c>
      <c r="BB165" s="101" t="s">
        <v>222</v>
      </c>
      <c r="BC165" s="102">
        <v>6</v>
      </c>
      <c r="BD165" s="57"/>
      <c r="BE165" s="114">
        <v>66.33333333333333</v>
      </c>
      <c r="BF165" s="101" t="s">
        <v>651</v>
      </c>
      <c r="BG165" s="101" t="s">
        <v>154</v>
      </c>
      <c r="BH165" s="101" t="s">
        <v>139</v>
      </c>
      <c r="BI165" s="102">
        <v>8</v>
      </c>
      <c r="BJ165" s="91"/>
      <c r="BK165" s="100">
        <v>258</v>
      </c>
      <c r="BL165" s="101" t="s">
        <v>974</v>
      </c>
      <c r="BM165" s="91"/>
      <c r="BN165" s="100">
        <v>118</v>
      </c>
      <c r="BO165" s="101" t="s">
        <v>631</v>
      </c>
      <c r="BQ165" s="100">
        <v>141</v>
      </c>
      <c r="BR165" s="101" t="s">
        <v>975</v>
      </c>
      <c r="BY165" s="114">
        <v>152.5</v>
      </c>
      <c r="BZ165" s="101" t="s">
        <v>469</v>
      </c>
      <c r="CA165" s="101" t="s">
        <v>101</v>
      </c>
      <c r="CB165" s="101" t="s">
        <v>134</v>
      </c>
      <c r="CC165" s="102">
        <v>9</v>
      </c>
      <c r="CE165" s="114">
        <v>33.166666666666664</v>
      </c>
      <c r="CF165" s="101" t="s">
        <v>271</v>
      </c>
      <c r="CG165" s="101" t="s">
        <v>196</v>
      </c>
      <c r="CH165" s="101" t="s">
        <v>95</v>
      </c>
      <c r="CI165" s="102">
        <v>7</v>
      </c>
      <c r="CK165" s="114">
        <v>24.333333333333332</v>
      </c>
      <c r="CL165" s="101" t="s">
        <v>335</v>
      </c>
      <c r="CM165" s="101" t="s">
        <v>94</v>
      </c>
      <c r="CN165" s="101" t="s">
        <v>134</v>
      </c>
      <c r="CO165" s="102">
        <v>9</v>
      </c>
      <c r="CV165" s="73"/>
      <c r="CW165" s="73"/>
      <c r="CX165" s="73"/>
      <c r="CY165" s="73"/>
      <c r="CZ165" s="72"/>
      <c r="DA165" s="72"/>
      <c r="DB165" s="72"/>
    </row>
    <row r="166" spans="3:106" ht="15">
      <c r="C166" s="100">
        <v>160</v>
      </c>
      <c r="D166" s="101" t="s">
        <v>570</v>
      </c>
      <c r="E166" s="101" t="s">
        <v>101</v>
      </c>
      <c r="F166" s="101" t="s">
        <v>222</v>
      </c>
      <c r="G166" s="102">
        <v>6</v>
      </c>
      <c r="I166" s="103">
        <v>160</v>
      </c>
      <c r="J166" s="104" t="s">
        <v>976</v>
      </c>
      <c r="K166" s="104" t="s">
        <v>196</v>
      </c>
      <c r="L166" s="104" t="s">
        <v>455</v>
      </c>
      <c r="M166" s="105">
        <v>10</v>
      </c>
      <c r="N166" s="80"/>
      <c r="O166" s="57"/>
      <c r="P166" s="57"/>
      <c r="Q166" s="57"/>
      <c r="R166" s="57"/>
      <c r="T166" s="103">
        <v>160</v>
      </c>
      <c r="U166" s="109" t="s">
        <v>977</v>
      </c>
      <c r="V166" s="104" t="s">
        <v>907</v>
      </c>
      <c r="W166" s="105" t="s">
        <v>881</v>
      </c>
      <c r="AE166" s="103">
        <v>160</v>
      </c>
      <c r="AF166" s="2" t="s">
        <v>283</v>
      </c>
      <c r="AG166" s="104" t="s">
        <v>87</v>
      </c>
      <c r="AH166" s="104" t="s">
        <v>623</v>
      </c>
      <c r="AI166" s="105">
        <v>4</v>
      </c>
      <c r="AK166" s="111" t="s">
        <v>570</v>
      </c>
      <c r="AL166" s="100">
        <v>160</v>
      </c>
      <c r="AM166" s="104">
        <v>175</v>
      </c>
      <c r="AN166" s="104" t="s">
        <v>518</v>
      </c>
      <c r="AO166" s="104">
        <v>154</v>
      </c>
      <c r="AP166" s="104" t="s">
        <v>518</v>
      </c>
      <c r="AQ166" s="112">
        <v>181</v>
      </c>
      <c r="AR166" s="113">
        <f t="shared" si="2"/>
        <v>167.5</v>
      </c>
      <c r="AS166" s="91"/>
      <c r="AT166" s="104">
        <f>(MATCH("Jason Elam*",SI,0))</f>
        <v>181</v>
      </c>
      <c r="AU166" s="73" t="e">
        <v>#N/A</v>
      </c>
      <c r="AV166" s="73">
        <v>154</v>
      </c>
      <c r="AW166" s="73" t="e">
        <v>#N/A</v>
      </c>
      <c r="AX166" s="73">
        <v>181</v>
      </c>
      <c r="AY166" s="114">
        <v>159.33333333333334</v>
      </c>
      <c r="AZ166" s="115" t="s">
        <v>307</v>
      </c>
      <c r="BA166" s="101" t="s">
        <v>105</v>
      </c>
      <c r="BB166" s="101" t="s">
        <v>307</v>
      </c>
      <c r="BC166" s="102">
        <v>9</v>
      </c>
      <c r="BD166" s="57"/>
      <c r="BE166" s="114">
        <v>70.16666666666667</v>
      </c>
      <c r="BF166" s="101" t="s">
        <v>569</v>
      </c>
      <c r="BG166" s="101" t="s">
        <v>154</v>
      </c>
      <c r="BH166" s="101" t="s">
        <v>164</v>
      </c>
      <c r="BI166" s="102">
        <v>8</v>
      </c>
      <c r="BJ166" s="91"/>
      <c r="BK166" s="100">
        <v>23</v>
      </c>
      <c r="BL166" s="101" t="s">
        <v>487</v>
      </c>
      <c r="BM166" s="91"/>
      <c r="BN166" s="100">
        <v>172</v>
      </c>
      <c r="BO166" s="101" t="s">
        <v>748</v>
      </c>
      <c r="BQ166" s="100">
        <v>187</v>
      </c>
      <c r="BR166" s="101" t="s">
        <v>978</v>
      </c>
      <c r="BY166" s="114">
        <v>137</v>
      </c>
      <c r="BZ166" s="101" t="s">
        <v>578</v>
      </c>
      <c r="CA166" s="101" t="s">
        <v>97</v>
      </c>
      <c r="CB166" s="101" t="s">
        <v>222</v>
      </c>
      <c r="CC166" s="102">
        <v>6</v>
      </c>
      <c r="CE166" s="114">
        <v>81.66666666666667</v>
      </c>
      <c r="CF166" s="101" t="s">
        <v>449</v>
      </c>
      <c r="CG166" s="101" t="s">
        <v>97</v>
      </c>
      <c r="CH166" s="101" t="s">
        <v>95</v>
      </c>
      <c r="CI166" s="102">
        <v>7</v>
      </c>
      <c r="CK166" s="114">
        <v>33.5</v>
      </c>
      <c r="CL166" s="101" t="s">
        <v>346</v>
      </c>
      <c r="CM166" s="101" t="s">
        <v>94</v>
      </c>
      <c r="CN166" s="101" t="s">
        <v>152</v>
      </c>
      <c r="CO166" s="102">
        <v>9</v>
      </c>
      <c r="CV166" s="73"/>
      <c r="CW166" s="73"/>
      <c r="CX166" s="73"/>
      <c r="CY166" s="73"/>
      <c r="CZ166" s="72"/>
      <c r="DA166" s="72"/>
      <c r="DB166" s="72"/>
    </row>
    <row r="167" spans="3:106" ht="15">
      <c r="C167" s="100">
        <v>161</v>
      </c>
      <c r="D167" s="101" t="s">
        <v>766</v>
      </c>
      <c r="E167" s="101" t="s">
        <v>101</v>
      </c>
      <c r="F167" s="101" t="s">
        <v>139</v>
      </c>
      <c r="G167" s="102">
        <v>8</v>
      </c>
      <c r="I167" s="103">
        <v>161</v>
      </c>
      <c r="J167" s="104" t="s">
        <v>868</v>
      </c>
      <c r="K167" s="104" t="s">
        <v>94</v>
      </c>
      <c r="L167" s="104" t="s">
        <v>376</v>
      </c>
      <c r="M167" s="105">
        <v>10</v>
      </c>
      <c r="N167" s="80"/>
      <c r="O167" s="57"/>
      <c r="P167" s="57"/>
      <c r="Q167" s="57"/>
      <c r="R167" s="57"/>
      <c r="T167" s="103">
        <v>161</v>
      </c>
      <c r="U167" s="109" t="s">
        <v>915</v>
      </c>
      <c r="V167" s="104" t="s">
        <v>296</v>
      </c>
      <c r="W167" s="105" t="s">
        <v>979</v>
      </c>
      <c r="AE167" s="103">
        <v>161</v>
      </c>
      <c r="AF167" s="2" t="s">
        <v>980</v>
      </c>
      <c r="AG167" s="104" t="s">
        <v>202</v>
      </c>
      <c r="AH167" s="104" t="s">
        <v>279</v>
      </c>
      <c r="AI167" s="105">
        <v>9</v>
      </c>
      <c r="AK167" s="111" t="s">
        <v>766</v>
      </c>
      <c r="AL167" s="100">
        <v>161</v>
      </c>
      <c r="AM167" s="104">
        <v>159</v>
      </c>
      <c r="AN167" s="104" t="s">
        <v>518</v>
      </c>
      <c r="AO167" s="104" t="s">
        <v>518</v>
      </c>
      <c r="AP167" s="104" t="s">
        <v>518</v>
      </c>
      <c r="AQ167" s="112" t="s">
        <v>518</v>
      </c>
      <c r="AR167" s="113">
        <f t="shared" si="2"/>
        <v>160</v>
      </c>
      <c r="AS167" s="91"/>
      <c r="AT167" s="104" t="e">
        <f>(MATCH("Josh Brown*",SI,0))</f>
        <v>#N/A</v>
      </c>
      <c r="AU167" s="73" t="e">
        <v>#N/A</v>
      </c>
      <c r="AV167" s="73" t="e">
        <v>#N/A</v>
      </c>
      <c r="AW167" s="73" t="e">
        <v>#N/A</v>
      </c>
      <c r="AX167" s="73" t="e">
        <v>#N/A</v>
      </c>
      <c r="AY167" s="114">
        <v>160</v>
      </c>
      <c r="AZ167" s="115" t="s">
        <v>206</v>
      </c>
      <c r="BA167" s="101" t="s">
        <v>97</v>
      </c>
      <c r="BB167" s="101" t="s">
        <v>152</v>
      </c>
      <c r="BC167" s="102">
        <v>9</v>
      </c>
      <c r="BD167" s="57"/>
      <c r="BE167" s="114">
        <v>71</v>
      </c>
      <c r="BF167" s="101" t="s">
        <v>600</v>
      </c>
      <c r="BG167" s="101" t="s">
        <v>154</v>
      </c>
      <c r="BH167" s="101" t="s">
        <v>204</v>
      </c>
      <c r="BI167" s="102">
        <v>6</v>
      </c>
      <c r="BJ167" s="91"/>
      <c r="BK167" s="100">
        <v>262</v>
      </c>
      <c r="BL167" s="101" t="s">
        <v>981</v>
      </c>
      <c r="BM167" s="91"/>
      <c r="BN167" s="100">
        <v>82</v>
      </c>
      <c r="BO167" s="101" t="s">
        <v>169</v>
      </c>
      <c r="BQ167" s="100">
        <v>138</v>
      </c>
      <c r="BR167" s="101" t="s">
        <v>982</v>
      </c>
      <c r="BY167" s="114">
        <v>174.33333333333334</v>
      </c>
      <c r="BZ167" s="101" t="s">
        <v>699</v>
      </c>
      <c r="CA167" s="101" t="s">
        <v>94</v>
      </c>
      <c r="CB167" s="101" t="s">
        <v>168</v>
      </c>
      <c r="CC167" s="102">
        <v>10</v>
      </c>
      <c r="CE167" s="114">
        <v>86.66666666666667</v>
      </c>
      <c r="CF167" s="101" t="s">
        <v>700</v>
      </c>
      <c r="CG167" s="101" t="s">
        <v>154</v>
      </c>
      <c r="CH167" s="101" t="s">
        <v>95</v>
      </c>
      <c r="CI167" s="102">
        <v>7</v>
      </c>
      <c r="CK167" s="114">
        <v>103.6</v>
      </c>
      <c r="CL167" s="101" t="s">
        <v>119</v>
      </c>
      <c r="CM167" s="101" t="s">
        <v>94</v>
      </c>
      <c r="CN167" s="101" t="s">
        <v>134</v>
      </c>
      <c r="CO167" s="102">
        <v>9</v>
      </c>
      <c r="CV167" s="73"/>
      <c r="CW167" s="73"/>
      <c r="CX167" s="73"/>
      <c r="CY167" s="73"/>
      <c r="CZ167" s="72"/>
      <c r="DA167" s="72"/>
      <c r="DB167" s="72"/>
    </row>
    <row r="168" spans="3:106" ht="15">
      <c r="C168" s="100">
        <v>162</v>
      </c>
      <c r="D168" s="101" t="s">
        <v>574</v>
      </c>
      <c r="E168" s="101" t="s">
        <v>101</v>
      </c>
      <c r="F168" s="101" t="s">
        <v>204</v>
      </c>
      <c r="G168" s="102">
        <v>6</v>
      </c>
      <c r="I168" s="103">
        <v>162</v>
      </c>
      <c r="J168" s="104" t="s">
        <v>787</v>
      </c>
      <c r="K168" s="104" t="s">
        <v>94</v>
      </c>
      <c r="L168" s="104" t="s">
        <v>376</v>
      </c>
      <c r="M168" s="105">
        <v>10</v>
      </c>
      <c r="N168" s="80"/>
      <c r="O168" s="57"/>
      <c r="P168" s="57"/>
      <c r="Q168" s="57"/>
      <c r="R168" s="57"/>
      <c r="T168" s="103">
        <v>162</v>
      </c>
      <c r="U168" s="109" t="s">
        <v>825</v>
      </c>
      <c r="V168" s="104" t="s">
        <v>179</v>
      </c>
      <c r="W168" s="105" t="s">
        <v>983</v>
      </c>
      <c r="AE168" s="103">
        <v>162</v>
      </c>
      <c r="AF168" s="2" t="s">
        <v>477</v>
      </c>
      <c r="AG168" s="104" t="s">
        <v>391</v>
      </c>
      <c r="AH168" s="104" t="s">
        <v>351</v>
      </c>
      <c r="AI168" s="105">
        <v>9</v>
      </c>
      <c r="AK168" s="111" t="s">
        <v>574</v>
      </c>
      <c r="AL168" s="100">
        <v>162</v>
      </c>
      <c r="AM168" s="104">
        <v>185</v>
      </c>
      <c r="AN168" s="104" t="s">
        <v>518</v>
      </c>
      <c r="AO168" s="104" t="s">
        <v>518</v>
      </c>
      <c r="AP168" s="104" t="s">
        <v>518</v>
      </c>
      <c r="AQ168" s="112" t="s">
        <v>518</v>
      </c>
      <c r="AR168" s="113">
        <f t="shared" si="2"/>
        <v>173.5</v>
      </c>
      <c r="AS168" s="91"/>
      <c r="AT168" s="104" t="e">
        <f>(MATCH("Jason Hanson*",SI,0))</f>
        <v>#N/A</v>
      </c>
      <c r="AU168" s="73" t="e">
        <v>#N/A</v>
      </c>
      <c r="AV168" s="73" t="e">
        <v>#N/A</v>
      </c>
      <c r="AW168" s="73" t="e">
        <v>#N/A</v>
      </c>
      <c r="AX168" s="73" t="e">
        <v>#N/A</v>
      </c>
      <c r="AY168" s="114">
        <v>160</v>
      </c>
      <c r="AZ168" s="115" t="s">
        <v>766</v>
      </c>
      <c r="BA168" s="101" t="s">
        <v>101</v>
      </c>
      <c r="BB168" s="101" t="s">
        <v>139</v>
      </c>
      <c r="BC168" s="102">
        <v>8</v>
      </c>
      <c r="BD168" s="57"/>
      <c r="BE168" s="114">
        <v>86.66666666666667</v>
      </c>
      <c r="BF168" s="101" t="s">
        <v>700</v>
      </c>
      <c r="BG168" s="101" t="s">
        <v>154</v>
      </c>
      <c r="BH168" s="101" t="s">
        <v>95</v>
      </c>
      <c r="BI168" s="102">
        <v>7</v>
      </c>
      <c r="BJ168" s="91"/>
      <c r="BK168" s="100">
        <v>231</v>
      </c>
      <c r="BL168" s="101" t="s">
        <v>984</v>
      </c>
      <c r="BM168" s="91"/>
      <c r="BN168" s="100">
        <v>189</v>
      </c>
      <c r="BO168" s="101" t="s">
        <v>837</v>
      </c>
      <c r="BQ168" s="119" t="s">
        <v>707</v>
      </c>
      <c r="BR168" s="121"/>
      <c r="BY168" s="114">
        <v>128</v>
      </c>
      <c r="BZ168" s="101" t="s">
        <v>548</v>
      </c>
      <c r="CA168" s="101" t="s">
        <v>97</v>
      </c>
      <c r="CB168" s="101" t="s">
        <v>415</v>
      </c>
      <c r="CC168" s="102">
        <v>5</v>
      </c>
      <c r="CE168" s="114">
        <v>109</v>
      </c>
      <c r="CF168" s="101" t="s">
        <v>778</v>
      </c>
      <c r="CG168" s="101" t="s">
        <v>94</v>
      </c>
      <c r="CH168" s="101" t="s">
        <v>95</v>
      </c>
      <c r="CI168" s="102">
        <v>7</v>
      </c>
      <c r="CK168" s="114">
        <v>111.6</v>
      </c>
      <c r="CL168" s="101" t="s">
        <v>743</v>
      </c>
      <c r="CM168" s="101" t="s">
        <v>94</v>
      </c>
      <c r="CN168" s="101" t="s">
        <v>152</v>
      </c>
      <c r="CO168" s="102">
        <v>9</v>
      </c>
      <c r="CV168" s="73"/>
      <c r="CW168" s="73"/>
      <c r="CX168" s="73"/>
      <c r="CY168" s="73"/>
      <c r="CZ168" s="72"/>
      <c r="DA168" s="72"/>
      <c r="DB168" s="72"/>
    </row>
    <row r="169" spans="3:106" ht="15">
      <c r="C169" s="100">
        <v>163</v>
      </c>
      <c r="D169" s="101" t="s">
        <v>628</v>
      </c>
      <c r="E169" s="101" t="s">
        <v>196</v>
      </c>
      <c r="F169" s="101" t="s">
        <v>222</v>
      </c>
      <c r="G169" s="102">
        <v>6</v>
      </c>
      <c r="I169" s="103">
        <v>163</v>
      </c>
      <c r="J169" s="104" t="s">
        <v>682</v>
      </c>
      <c r="K169" s="104" t="s">
        <v>196</v>
      </c>
      <c r="L169" s="104" t="s">
        <v>175</v>
      </c>
      <c r="M169" s="105">
        <v>6</v>
      </c>
      <c r="N169" s="80"/>
      <c r="O169" s="57"/>
      <c r="P169" s="57"/>
      <c r="Q169" s="57"/>
      <c r="R169" s="57"/>
      <c r="T169" s="103">
        <v>163</v>
      </c>
      <c r="U169" s="109" t="s">
        <v>985</v>
      </c>
      <c r="V169" s="104" t="s">
        <v>296</v>
      </c>
      <c r="W169" s="105" t="s">
        <v>965</v>
      </c>
      <c r="AE169" s="103">
        <v>163</v>
      </c>
      <c r="AF169" s="2" t="s">
        <v>960</v>
      </c>
      <c r="AG169" s="104" t="s">
        <v>202</v>
      </c>
      <c r="AH169" s="104" t="s">
        <v>351</v>
      </c>
      <c r="AI169" s="105">
        <v>9</v>
      </c>
      <c r="AK169" s="111" t="s">
        <v>628</v>
      </c>
      <c r="AL169" s="100">
        <v>163</v>
      </c>
      <c r="AM169" s="104">
        <v>141</v>
      </c>
      <c r="AN169" s="104" t="s">
        <v>518</v>
      </c>
      <c r="AO169" s="104">
        <v>170</v>
      </c>
      <c r="AP169" s="104" t="s">
        <v>518</v>
      </c>
      <c r="AQ169" s="112">
        <v>159</v>
      </c>
      <c r="AR169" s="113">
        <f t="shared" si="2"/>
        <v>158.25</v>
      </c>
      <c r="AS169" s="91"/>
      <c r="AT169" s="104">
        <f>(MATCH("Tony Scheffler*",SI,0))</f>
        <v>159</v>
      </c>
      <c r="AU169" s="73" t="e">
        <v>#N/A</v>
      </c>
      <c r="AV169" s="73">
        <v>170</v>
      </c>
      <c r="AW169" s="73" t="e">
        <v>#N/A</v>
      </c>
      <c r="AX169" s="73">
        <v>159</v>
      </c>
      <c r="AY169" s="114">
        <v>160</v>
      </c>
      <c r="AZ169" s="115" t="s">
        <v>477</v>
      </c>
      <c r="BA169" s="101" t="s">
        <v>196</v>
      </c>
      <c r="BB169" s="101" t="s">
        <v>134</v>
      </c>
      <c r="BC169" s="102">
        <v>9</v>
      </c>
      <c r="BD169" s="57"/>
      <c r="BE169" s="114">
        <v>90.5</v>
      </c>
      <c r="BF169" s="101" t="s">
        <v>153</v>
      </c>
      <c r="BG169" s="101" t="s">
        <v>154</v>
      </c>
      <c r="BH169" s="101" t="s">
        <v>103</v>
      </c>
      <c r="BI169" s="102">
        <v>8</v>
      </c>
      <c r="BJ169" s="91"/>
      <c r="BK169" s="100">
        <v>181</v>
      </c>
      <c r="BL169" s="101" t="s">
        <v>838</v>
      </c>
      <c r="BM169" s="91"/>
      <c r="BN169" s="100">
        <v>148</v>
      </c>
      <c r="BO169" s="101" t="s">
        <v>986</v>
      </c>
      <c r="BQ169" s="100">
        <v>8</v>
      </c>
      <c r="BR169" s="101" t="s">
        <v>987</v>
      </c>
      <c r="BY169" s="114">
        <v>18.666666666666668</v>
      </c>
      <c r="BZ169" s="101" t="s">
        <v>252</v>
      </c>
      <c r="CA169" s="101" t="s">
        <v>94</v>
      </c>
      <c r="CB169" s="101" t="s">
        <v>307</v>
      </c>
      <c r="CC169" s="102">
        <v>9</v>
      </c>
      <c r="CE169" s="114">
        <v>111.2</v>
      </c>
      <c r="CF169" s="101" t="s">
        <v>95</v>
      </c>
      <c r="CG169" s="101" t="s">
        <v>105</v>
      </c>
      <c r="CH169" s="101" t="s">
        <v>95</v>
      </c>
      <c r="CI169" s="102">
        <v>7</v>
      </c>
      <c r="CK169" s="114">
        <v>183</v>
      </c>
      <c r="CL169" s="101" t="s">
        <v>788</v>
      </c>
      <c r="CM169" s="101" t="s">
        <v>94</v>
      </c>
      <c r="CN169" s="101" t="s">
        <v>307</v>
      </c>
      <c r="CO169" s="102">
        <v>9</v>
      </c>
      <c r="CV169" s="73"/>
      <c r="CW169" s="73"/>
      <c r="CX169" s="73"/>
      <c r="CY169" s="73"/>
      <c r="CZ169" s="72"/>
      <c r="DA169" s="72"/>
      <c r="DB169" s="72"/>
    </row>
    <row r="170" spans="3:106" ht="15">
      <c r="C170" s="100">
        <v>164</v>
      </c>
      <c r="D170" s="101" t="s">
        <v>689</v>
      </c>
      <c r="E170" s="101" t="s">
        <v>196</v>
      </c>
      <c r="F170" s="101" t="s">
        <v>107</v>
      </c>
      <c r="G170" s="102">
        <v>9</v>
      </c>
      <c r="I170" s="103">
        <v>164</v>
      </c>
      <c r="J170" s="104" t="s">
        <v>352</v>
      </c>
      <c r="K170" s="104" t="s">
        <v>97</v>
      </c>
      <c r="L170" s="104" t="s">
        <v>141</v>
      </c>
      <c r="M170" s="105">
        <v>6</v>
      </c>
      <c r="N170" s="80"/>
      <c r="O170" s="57"/>
      <c r="P170" s="57"/>
      <c r="Q170" s="57"/>
      <c r="R170" s="57"/>
      <c r="T170" s="103">
        <v>164</v>
      </c>
      <c r="U170" s="109" t="s">
        <v>438</v>
      </c>
      <c r="V170" s="104" t="s">
        <v>296</v>
      </c>
      <c r="W170" s="105" t="s">
        <v>758</v>
      </c>
      <c r="AE170" s="103">
        <v>164</v>
      </c>
      <c r="AF170" s="2" t="s">
        <v>603</v>
      </c>
      <c r="AG170" s="104" t="s">
        <v>285</v>
      </c>
      <c r="AH170" s="104" t="s">
        <v>218</v>
      </c>
      <c r="AI170" s="105">
        <v>10</v>
      </c>
      <c r="AK170" s="111" t="s">
        <v>689</v>
      </c>
      <c r="AL170" s="100">
        <v>164</v>
      </c>
      <c r="AM170" s="104">
        <v>104</v>
      </c>
      <c r="AN170" s="104">
        <v>110</v>
      </c>
      <c r="AO170" s="104">
        <v>122</v>
      </c>
      <c r="AP170" s="104" t="s">
        <v>518</v>
      </c>
      <c r="AQ170" s="112">
        <v>121</v>
      </c>
      <c r="AR170" s="113">
        <f t="shared" si="2"/>
        <v>124.2</v>
      </c>
      <c r="AS170" s="91"/>
      <c r="AT170" s="104">
        <f>(MATCH("Randy McMichael*",SI,0))</f>
        <v>121</v>
      </c>
      <c r="AU170" s="73">
        <v>110</v>
      </c>
      <c r="AV170" s="73">
        <v>122</v>
      </c>
      <c r="AW170" s="73" t="e">
        <v>#N/A</v>
      </c>
      <c r="AX170" s="73">
        <v>121</v>
      </c>
      <c r="AY170" s="114">
        <v>161</v>
      </c>
      <c r="AZ170" s="115" t="s">
        <v>403</v>
      </c>
      <c r="BA170" s="101" t="s">
        <v>97</v>
      </c>
      <c r="BB170" s="101" t="s">
        <v>114</v>
      </c>
      <c r="BC170" s="102">
        <v>7</v>
      </c>
      <c r="BD170" s="57"/>
      <c r="BE170" s="114">
        <v>95.66666666666667</v>
      </c>
      <c r="BF170" s="101" t="s">
        <v>608</v>
      </c>
      <c r="BG170" s="101" t="s">
        <v>154</v>
      </c>
      <c r="BH170" s="101" t="s">
        <v>222</v>
      </c>
      <c r="BI170" s="102">
        <v>6</v>
      </c>
      <c r="BJ170" s="91"/>
      <c r="BK170" s="119" t="s">
        <v>495</v>
      </c>
      <c r="BL170" s="121"/>
      <c r="BM170" s="91"/>
      <c r="BN170" s="119" t="s">
        <v>707</v>
      </c>
      <c r="BO170" s="121"/>
      <c r="BQ170" s="100">
        <v>168</v>
      </c>
      <c r="BR170" s="101" t="s">
        <v>988</v>
      </c>
      <c r="BY170" s="114">
        <v>32</v>
      </c>
      <c r="BZ170" s="101" t="s">
        <v>203</v>
      </c>
      <c r="CA170" s="101" t="s">
        <v>97</v>
      </c>
      <c r="CB170" s="101" t="s">
        <v>204</v>
      </c>
      <c r="CC170" s="102">
        <v>6</v>
      </c>
      <c r="CE170" s="114">
        <v>132.5</v>
      </c>
      <c r="CF170" s="101" t="s">
        <v>748</v>
      </c>
      <c r="CG170" s="101" t="s">
        <v>101</v>
      </c>
      <c r="CH170" s="101" t="s">
        <v>95</v>
      </c>
      <c r="CI170" s="102">
        <v>7</v>
      </c>
      <c r="CK170" s="114">
        <v>187</v>
      </c>
      <c r="CL170" s="101" t="s">
        <v>395</v>
      </c>
      <c r="CM170" s="101" t="s">
        <v>94</v>
      </c>
      <c r="CN170" s="101" t="s">
        <v>107</v>
      </c>
      <c r="CO170" s="102">
        <v>9</v>
      </c>
      <c r="CV170" s="73"/>
      <c r="CW170" s="73"/>
      <c r="CX170" s="73"/>
      <c r="CY170" s="73"/>
      <c r="CZ170" s="72"/>
      <c r="DA170" s="72"/>
      <c r="DB170" s="72"/>
    </row>
    <row r="171" spans="3:106" ht="15">
      <c r="C171" s="100">
        <v>165</v>
      </c>
      <c r="D171" s="101" t="s">
        <v>541</v>
      </c>
      <c r="E171" s="101" t="s">
        <v>196</v>
      </c>
      <c r="F171" s="101" t="s">
        <v>98</v>
      </c>
      <c r="G171" s="102">
        <v>6</v>
      </c>
      <c r="I171" s="103">
        <v>165</v>
      </c>
      <c r="J171" s="104" t="s">
        <v>522</v>
      </c>
      <c r="K171" s="104" t="s">
        <v>97</v>
      </c>
      <c r="L171" s="104" t="s">
        <v>284</v>
      </c>
      <c r="M171" s="105">
        <v>8</v>
      </c>
      <c r="N171" s="80"/>
      <c r="O171" s="57"/>
      <c r="P171" s="57"/>
      <c r="Q171" s="57"/>
      <c r="R171" s="57"/>
      <c r="T171" s="103">
        <v>165</v>
      </c>
      <c r="U171" s="109" t="s">
        <v>989</v>
      </c>
      <c r="V171" s="104" t="s">
        <v>791</v>
      </c>
      <c r="W171" s="105"/>
      <c r="AE171" s="103">
        <v>165</v>
      </c>
      <c r="AF171" s="2" t="s">
        <v>119</v>
      </c>
      <c r="AG171" s="104" t="s">
        <v>87</v>
      </c>
      <c r="AH171" s="104" t="s">
        <v>351</v>
      </c>
      <c r="AI171" s="105">
        <v>9</v>
      </c>
      <c r="AK171" s="111" t="s">
        <v>541</v>
      </c>
      <c r="AL171" s="100">
        <v>165</v>
      </c>
      <c r="AM171" s="104">
        <v>126</v>
      </c>
      <c r="AN171" s="104">
        <v>138</v>
      </c>
      <c r="AO171" s="104">
        <v>129</v>
      </c>
      <c r="AP171" s="104" t="s">
        <v>518</v>
      </c>
      <c r="AQ171" s="112">
        <v>127</v>
      </c>
      <c r="AR171" s="113">
        <f t="shared" si="2"/>
        <v>137</v>
      </c>
      <c r="AS171" s="91"/>
      <c r="AT171" s="104">
        <f>(MATCH("Dallas Clark*",SI,0))</f>
        <v>127</v>
      </c>
      <c r="AU171" s="73">
        <v>138</v>
      </c>
      <c r="AV171" s="73">
        <v>129</v>
      </c>
      <c r="AW171" s="73" t="e">
        <v>#N/A</v>
      </c>
      <c r="AX171" s="73">
        <v>127</v>
      </c>
      <c r="AY171" s="114">
        <v>162.5</v>
      </c>
      <c r="AZ171" s="115" t="s">
        <v>714</v>
      </c>
      <c r="BA171" s="101" t="s">
        <v>196</v>
      </c>
      <c r="BB171" s="101" t="s">
        <v>139</v>
      </c>
      <c r="BC171" s="102">
        <v>8</v>
      </c>
      <c r="BD171" s="57"/>
      <c r="BE171" s="114">
        <v>99.16666666666667</v>
      </c>
      <c r="BF171" s="101" t="s">
        <v>659</v>
      </c>
      <c r="BG171" s="101" t="s">
        <v>154</v>
      </c>
      <c r="BH171" s="101" t="s">
        <v>152</v>
      </c>
      <c r="BI171" s="102">
        <v>9</v>
      </c>
      <c r="BJ171" s="91"/>
      <c r="BK171" s="100">
        <v>226</v>
      </c>
      <c r="BL171" s="101" t="s">
        <v>990</v>
      </c>
      <c r="BM171" s="91"/>
      <c r="BN171" s="100">
        <v>184</v>
      </c>
      <c r="BO171" s="101" t="s">
        <v>991</v>
      </c>
      <c r="BQ171" s="100">
        <v>108</v>
      </c>
      <c r="BR171" s="101" t="s">
        <v>992</v>
      </c>
      <c r="BY171" s="114">
        <v>9.333333333333334</v>
      </c>
      <c r="BZ171" s="101" t="s">
        <v>189</v>
      </c>
      <c r="CA171" s="101" t="s">
        <v>94</v>
      </c>
      <c r="CB171" s="101" t="s">
        <v>130</v>
      </c>
      <c r="CC171" s="102">
        <v>5</v>
      </c>
      <c r="CE171" s="114">
        <v>145</v>
      </c>
      <c r="CF171" s="101" t="s">
        <v>526</v>
      </c>
      <c r="CG171" s="101" t="s">
        <v>97</v>
      </c>
      <c r="CH171" s="101" t="s">
        <v>95</v>
      </c>
      <c r="CI171" s="102">
        <v>7</v>
      </c>
      <c r="CK171" s="114">
        <v>188</v>
      </c>
      <c r="CL171" s="101" t="s">
        <v>151</v>
      </c>
      <c r="CM171" s="101" t="s">
        <v>94</v>
      </c>
      <c r="CN171" s="101" t="s">
        <v>152</v>
      </c>
      <c r="CO171" s="102">
        <v>9</v>
      </c>
      <c r="CV171" s="73"/>
      <c r="CW171" s="73"/>
      <c r="CX171" s="73"/>
      <c r="CY171" s="73"/>
      <c r="CZ171" s="72"/>
      <c r="DA171" s="72"/>
      <c r="DB171" s="72"/>
    </row>
    <row r="172" spans="3:106" ht="15">
      <c r="C172" s="100">
        <v>166</v>
      </c>
      <c r="D172" s="101" t="s">
        <v>477</v>
      </c>
      <c r="E172" s="101" t="s">
        <v>196</v>
      </c>
      <c r="F172" s="101" t="s">
        <v>134</v>
      </c>
      <c r="G172" s="102">
        <v>9</v>
      </c>
      <c r="I172" s="103">
        <v>166</v>
      </c>
      <c r="J172" s="104" t="s">
        <v>919</v>
      </c>
      <c r="K172" s="104" t="s">
        <v>154</v>
      </c>
      <c r="L172" s="104" t="s">
        <v>455</v>
      </c>
      <c r="M172" s="105">
        <v>10</v>
      </c>
      <c r="N172" s="80"/>
      <c r="O172" s="57"/>
      <c r="P172" s="57"/>
      <c r="Q172" s="57"/>
      <c r="R172" s="57"/>
      <c r="T172" s="103">
        <v>166</v>
      </c>
      <c r="U172" s="109" t="s">
        <v>993</v>
      </c>
      <c r="V172" s="104" t="s">
        <v>90</v>
      </c>
      <c r="W172" s="105" t="s">
        <v>979</v>
      </c>
      <c r="AE172" s="103">
        <v>166</v>
      </c>
      <c r="AF172" s="2" t="s">
        <v>994</v>
      </c>
      <c r="AG172" s="104" t="s">
        <v>688</v>
      </c>
      <c r="AH172" s="104" t="s">
        <v>182</v>
      </c>
      <c r="AI172" s="105">
        <v>5</v>
      </c>
      <c r="AK172" s="111" t="s">
        <v>477</v>
      </c>
      <c r="AL172" s="100">
        <v>166</v>
      </c>
      <c r="AM172" s="104" t="s">
        <v>518</v>
      </c>
      <c r="AN172" s="104" t="s">
        <v>518</v>
      </c>
      <c r="AO172" s="104">
        <v>152</v>
      </c>
      <c r="AP172" s="104" t="s">
        <v>518</v>
      </c>
      <c r="AQ172" s="112">
        <v>162</v>
      </c>
      <c r="AR172" s="113">
        <f t="shared" si="2"/>
        <v>160</v>
      </c>
      <c r="AS172" s="91"/>
      <c r="AT172" s="104">
        <f>(MATCH("Greg Olsen*",SI,0))</f>
        <v>162</v>
      </c>
      <c r="AU172" s="73" t="e">
        <v>#N/A</v>
      </c>
      <c r="AV172" s="73">
        <v>152</v>
      </c>
      <c r="AW172" s="73" t="e">
        <v>#N/A</v>
      </c>
      <c r="AX172" s="73">
        <v>162</v>
      </c>
      <c r="AY172" s="114">
        <v>163.33333333333334</v>
      </c>
      <c r="AZ172" s="115" t="s">
        <v>104</v>
      </c>
      <c r="BA172" s="101" t="s">
        <v>105</v>
      </c>
      <c r="BB172" s="101" t="s">
        <v>104</v>
      </c>
      <c r="BC172" s="102">
        <v>4</v>
      </c>
      <c r="BD172" s="57"/>
      <c r="BE172" s="114">
        <v>110.5</v>
      </c>
      <c r="BF172" s="101" t="s">
        <v>292</v>
      </c>
      <c r="BG172" s="101" t="s">
        <v>154</v>
      </c>
      <c r="BH172" s="101" t="s">
        <v>184</v>
      </c>
      <c r="BI172" s="102">
        <v>6</v>
      </c>
      <c r="BJ172" s="91"/>
      <c r="BK172" s="100">
        <v>99</v>
      </c>
      <c r="BL172" s="101" t="s">
        <v>844</v>
      </c>
      <c r="BM172" s="91"/>
      <c r="BN172" s="100">
        <v>7</v>
      </c>
      <c r="BO172" s="101" t="s">
        <v>201</v>
      </c>
      <c r="BQ172" s="100">
        <v>48</v>
      </c>
      <c r="BR172" s="101" t="s">
        <v>995</v>
      </c>
      <c r="BY172" s="114">
        <v>197</v>
      </c>
      <c r="BZ172" s="101" t="s">
        <v>423</v>
      </c>
      <c r="CA172" s="101" t="s">
        <v>101</v>
      </c>
      <c r="CB172" s="101" t="s">
        <v>120</v>
      </c>
      <c r="CC172" s="102">
        <v>5</v>
      </c>
      <c r="CE172" s="114">
        <v>4.333333333333333</v>
      </c>
      <c r="CF172" s="101" t="s">
        <v>140</v>
      </c>
      <c r="CG172" s="101" t="s">
        <v>94</v>
      </c>
      <c r="CH172" s="101" t="s">
        <v>146</v>
      </c>
      <c r="CI172" s="102">
        <v>6</v>
      </c>
      <c r="CK172" s="114">
        <v>61</v>
      </c>
      <c r="CL172" s="101" t="s">
        <v>609</v>
      </c>
      <c r="CM172" s="101" t="s">
        <v>196</v>
      </c>
      <c r="CN172" s="101" t="s">
        <v>152</v>
      </c>
      <c r="CO172" s="102">
        <v>9</v>
      </c>
      <c r="CV172" s="73"/>
      <c r="CW172" s="73"/>
      <c r="CX172" s="73"/>
      <c r="CY172" s="73"/>
      <c r="CZ172" s="72"/>
      <c r="DA172" s="72"/>
      <c r="DB172" s="72"/>
    </row>
    <row r="173" spans="3:106" ht="15">
      <c r="C173" s="100">
        <v>167</v>
      </c>
      <c r="D173" s="101" t="s">
        <v>302</v>
      </c>
      <c r="E173" s="101" t="s">
        <v>196</v>
      </c>
      <c r="F173" s="101" t="s">
        <v>171</v>
      </c>
      <c r="G173" s="102">
        <v>4</v>
      </c>
      <c r="I173" s="103">
        <v>167</v>
      </c>
      <c r="J173" s="104" t="s">
        <v>303</v>
      </c>
      <c r="K173" s="104" t="s">
        <v>154</v>
      </c>
      <c r="L173" s="104" t="s">
        <v>276</v>
      </c>
      <c r="M173" s="105">
        <v>8</v>
      </c>
      <c r="N173" s="80"/>
      <c r="O173" s="57"/>
      <c r="P173" s="57"/>
      <c r="Q173" s="57"/>
      <c r="R173" s="57"/>
      <c r="T173" s="103">
        <v>167</v>
      </c>
      <c r="U173" s="109" t="s">
        <v>996</v>
      </c>
      <c r="V173" s="104" t="s">
        <v>296</v>
      </c>
      <c r="W173" s="105" t="s">
        <v>795</v>
      </c>
      <c r="AE173" s="103">
        <v>167</v>
      </c>
      <c r="AF173" s="2" t="s">
        <v>314</v>
      </c>
      <c r="AG173" s="104" t="s">
        <v>87</v>
      </c>
      <c r="AH173" s="104" t="s">
        <v>278</v>
      </c>
      <c r="AI173" s="105">
        <v>8</v>
      </c>
      <c r="AK173" s="111" t="s">
        <v>302</v>
      </c>
      <c r="AL173" s="100">
        <v>167</v>
      </c>
      <c r="AM173" s="104" t="s">
        <v>518</v>
      </c>
      <c r="AN173" s="104" t="s">
        <v>518</v>
      </c>
      <c r="AO173" s="104" t="s">
        <v>518</v>
      </c>
      <c r="AP173" s="104" t="s">
        <v>518</v>
      </c>
      <c r="AQ173" s="112" t="s">
        <v>518</v>
      </c>
      <c r="AR173" s="113">
        <f t="shared" si="2"/>
        <v>167</v>
      </c>
      <c r="AS173" s="91"/>
      <c r="AT173" s="104" t="e">
        <f>(MATCH("Ben Troupe*",SI,0))</f>
        <v>#N/A</v>
      </c>
      <c r="AU173" s="73" t="e">
        <v>#N/A</v>
      </c>
      <c r="AV173" s="73" t="e">
        <v>#N/A</v>
      </c>
      <c r="AW173" s="73" t="e">
        <v>#N/A</v>
      </c>
      <c r="AX173" s="73" t="e">
        <v>#N/A</v>
      </c>
      <c r="AY173" s="114">
        <v>163.5</v>
      </c>
      <c r="AZ173" s="115" t="s">
        <v>169</v>
      </c>
      <c r="BA173" s="101" t="s">
        <v>101</v>
      </c>
      <c r="BB173" s="101" t="s">
        <v>103</v>
      </c>
      <c r="BC173" s="102">
        <v>8</v>
      </c>
      <c r="BD173" s="57"/>
      <c r="BE173" s="114">
        <v>118.6</v>
      </c>
      <c r="BF173" s="101" t="s">
        <v>385</v>
      </c>
      <c r="BG173" s="101" t="s">
        <v>154</v>
      </c>
      <c r="BH173" s="101" t="s">
        <v>234</v>
      </c>
      <c r="BI173" s="102">
        <v>7</v>
      </c>
      <c r="BJ173" s="91"/>
      <c r="BK173" s="100">
        <v>119</v>
      </c>
      <c r="BL173" s="101" t="s">
        <v>542</v>
      </c>
      <c r="BM173" s="91"/>
      <c r="BN173" s="100">
        <v>180</v>
      </c>
      <c r="BO173" s="101" t="s">
        <v>994</v>
      </c>
      <c r="BQ173" s="119" t="s">
        <v>581</v>
      </c>
      <c r="BR173" s="121"/>
      <c r="BY173" s="114">
        <v>168</v>
      </c>
      <c r="BZ173" s="101" t="s">
        <v>868</v>
      </c>
      <c r="CA173" s="101" t="s">
        <v>94</v>
      </c>
      <c r="CB173" s="101" t="s">
        <v>213</v>
      </c>
      <c r="CC173" s="102">
        <v>10</v>
      </c>
      <c r="CE173" s="114">
        <v>59.166666666666664</v>
      </c>
      <c r="CF173" s="101" t="s">
        <v>360</v>
      </c>
      <c r="CG173" s="101" t="s">
        <v>97</v>
      </c>
      <c r="CH173" s="101" t="s">
        <v>146</v>
      </c>
      <c r="CI173" s="102">
        <v>6</v>
      </c>
      <c r="CK173" s="114">
        <v>124.2</v>
      </c>
      <c r="CL173" s="101" t="s">
        <v>689</v>
      </c>
      <c r="CM173" s="101" t="s">
        <v>196</v>
      </c>
      <c r="CN173" s="101" t="s">
        <v>107</v>
      </c>
      <c r="CO173" s="102">
        <v>9</v>
      </c>
      <c r="CV173" s="73"/>
      <c r="CW173" s="73"/>
      <c r="CX173" s="73"/>
      <c r="CY173" s="73"/>
      <c r="CZ173" s="72"/>
      <c r="DA173" s="72"/>
      <c r="DB173" s="72"/>
    </row>
    <row r="174" spans="3:106" ht="15">
      <c r="C174" s="100">
        <v>168</v>
      </c>
      <c r="D174" s="101" t="s">
        <v>714</v>
      </c>
      <c r="E174" s="101" t="s">
        <v>196</v>
      </c>
      <c r="F174" s="101" t="s">
        <v>139</v>
      </c>
      <c r="G174" s="102">
        <v>8</v>
      </c>
      <c r="I174" s="103">
        <v>168</v>
      </c>
      <c r="J174" s="104" t="s">
        <v>669</v>
      </c>
      <c r="K174" s="104" t="s">
        <v>94</v>
      </c>
      <c r="L174" s="104" t="s">
        <v>200</v>
      </c>
      <c r="M174" s="105">
        <v>5</v>
      </c>
      <c r="N174" s="80"/>
      <c r="O174" s="57"/>
      <c r="P174" s="57"/>
      <c r="Q174" s="57"/>
      <c r="R174" s="57"/>
      <c r="T174" s="103">
        <v>168</v>
      </c>
      <c r="U174" s="109" t="s">
        <v>997</v>
      </c>
      <c r="V174" s="104" t="s">
        <v>90</v>
      </c>
      <c r="W174" s="105" t="s">
        <v>926</v>
      </c>
      <c r="AE174" s="103">
        <v>168</v>
      </c>
      <c r="AF174" s="2" t="s">
        <v>998</v>
      </c>
      <c r="AG174" s="104" t="s">
        <v>285</v>
      </c>
      <c r="AH174" s="104" t="s">
        <v>218</v>
      </c>
      <c r="AI174" s="105">
        <v>10</v>
      </c>
      <c r="AK174" s="111" t="s">
        <v>714</v>
      </c>
      <c r="AL174" s="100">
        <v>168</v>
      </c>
      <c r="AM174" s="104" t="s">
        <v>518</v>
      </c>
      <c r="AN174" s="104" t="s">
        <v>518</v>
      </c>
      <c r="AO174" s="104">
        <v>157</v>
      </c>
      <c r="AP174" s="104" t="s">
        <v>518</v>
      </c>
      <c r="AQ174" s="112" t="s">
        <v>518</v>
      </c>
      <c r="AR174" s="113">
        <f t="shared" si="2"/>
        <v>162.5</v>
      </c>
      <c r="AS174" s="91"/>
      <c r="AT174" s="104" t="e">
        <f>(MATCH("Marcus Pollard*",SI,0))</f>
        <v>#N/A</v>
      </c>
      <c r="AU174" s="73" t="e">
        <v>#N/A</v>
      </c>
      <c r="AV174" s="73">
        <v>157</v>
      </c>
      <c r="AW174" s="73" t="e">
        <v>#N/A</v>
      </c>
      <c r="AX174" s="73" t="e">
        <v>#N/A</v>
      </c>
      <c r="AY174" s="114">
        <v>165.5</v>
      </c>
      <c r="AZ174" s="115" t="s">
        <v>883</v>
      </c>
      <c r="BA174" s="101" t="s">
        <v>94</v>
      </c>
      <c r="BB174" s="101" t="s">
        <v>139</v>
      </c>
      <c r="BC174" s="102">
        <v>8</v>
      </c>
      <c r="BD174" s="57"/>
      <c r="BE174" s="114">
        <v>131.4</v>
      </c>
      <c r="BF174" s="101" t="s">
        <v>165</v>
      </c>
      <c r="BG174" s="101" t="s">
        <v>154</v>
      </c>
      <c r="BH174" s="101" t="s">
        <v>146</v>
      </c>
      <c r="BI174" s="102">
        <v>6</v>
      </c>
      <c r="BJ174" s="91"/>
      <c r="BK174" s="100">
        <v>290</v>
      </c>
      <c r="BL174" s="101" t="s">
        <v>998</v>
      </c>
      <c r="BM174" s="91"/>
      <c r="BN174" s="100">
        <v>125</v>
      </c>
      <c r="BO174" s="101" t="s">
        <v>700</v>
      </c>
      <c r="BQ174" s="100">
        <v>86</v>
      </c>
      <c r="BR174" s="101" t="s">
        <v>999</v>
      </c>
      <c r="BY174" s="114">
        <v>111.2</v>
      </c>
      <c r="BZ174" s="101" t="s">
        <v>95</v>
      </c>
      <c r="CA174" s="101" t="s">
        <v>105</v>
      </c>
      <c r="CB174" s="101" t="s">
        <v>95</v>
      </c>
      <c r="CC174" s="102">
        <v>7</v>
      </c>
      <c r="CE174" s="114">
        <v>87.5</v>
      </c>
      <c r="CF174" s="101" t="s">
        <v>672</v>
      </c>
      <c r="CG174" s="101" t="s">
        <v>196</v>
      </c>
      <c r="CH174" s="101" t="s">
        <v>146</v>
      </c>
      <c r="CI174" s="102">
        <v>6</v>
      </c>
      <c r="CK174" s="114">
        <v>160</v>
      </c>
      <c r="CL174" s="101" t="s">
        <v>477</v>
      </c>
      <c r="CM174" s="101" t="s">
        <v>196</v>
      </c>
      <c r="CN174" s="101" t="s">
        <v>134</v>
      </c>
      <c r="CO174" s="102">
        <v>9</v>
      </c>
      <c r="CV174" s="73"/>
      <c r="CW174" s="73"/>
      <c r="CX174" s="73"/>
      <c r="CY174" s="73"/>
      <c r="CZ174" s="72"/>
      <c r="DA174" s="72"/>
      <c r="DB174" s="72"/>
    </row>
    <row r="175" spans="3:106" ht="15">
      <c r="C175" s="100">
        <v>169</v>
      </c>
      <c r="D175" s="101" t="s">
        <v>304</v>
      </c>
      <c r="E175" s="101" t="s">
        <v>196</v>
      </c>
      <c r="F175" s="101" t="s">
        <v>137</v>
      </c>
      <c r="G175" s="102">
        <v>4</v>
      </c>
      <c r="I175" s="103">
        <v>169</v>
      </c>
      <c r="J175" s="104" t="s">
        <v>1000</v>
      </c>
      <c r="K175" s="104" t="s">
        <v>154</v>
      </c>
      <c r="L175" s="104" t="s">
        <v>1001</v>
      </c>
      <c r="M175" s="105">
        <v>10</v>
      </c>
      <c r="N175" s="80"/>
      <c r="O175" s="57"/>
      <c r="P175" s="57"/>
      <c r="Q175" s="57"/>
      <c r="R175" s="57"/>
      <c r="T175" s="103">
        <v>169</v>
      </c>
      <c r="U175" s="109" t="s">
        <v>876</v>
      </c>
      <c r="V175" s="104" t="s">
        <v>296</v>
      </c>
      <c r="W175" s="105" t="s">
        <v>926</v>
      </c>
      <c r="AE175" s="103">
        <v>169</v>
      </c>
      <c r="AF175" s="2" t="s">
        <v>169</v>
      </c>
      <c r="AG175" s="104" t="s">
        <v>495</v>
      </c>
      <c r="AH175" s="104" t="s">
        <v>318</v>
      </c>
      <c r="AI175" s="105">
        <v>8</v>
      </c>
      <c r="AK175" s="111" t="s">
        <v>304</v>
      </c>
      <c r="AL175" s="100">
        <v>169</v>
      </c>
      <c r="AM175" s="104">
        <v>130</v>
      </c>
      <c r="AN175" s="104" t="s">
        <v>518</v>
      </c>
      <c r="AO175" s="104" t="s">
        <v>518</v>
      </c>
      <c r="AP175" s="104" t="s">
        <v>518</v>
      </c>
      <c r="AQ175" s="112" t="s">
        <v>518</v>
      </c>
      <c r="AR175" s="113">
        <f t="shared" si="2"/>
        <v>149.5</v>
      </c>
      <c r="AS175" s="91"/>
      <c r="AT175" s="104" t="e">
        <f>(MATCH("Eric Johnson*",SI,0))</f>
        <v>#N/A</v>
      </c>
      <c r="AU175" s="73" t="e">
        <v>#N/A</v>
      </c>
      <c r="AV175" s="73" t="e">
        <v>#N/A</v>
      </c>
      <c r="AW175" s="73" t="e">
        <v>#N/A</v>
      </c>
      <c r="AX175" s="73" t="e">
        <v>#N/A</v>
      </c>
      <c r="AY175" s="114">
        <v>166.33333333333334</v>
      </c>
      <c r="AZ175" s="115" t="s">
        <v>771</v>
      </c>
      <c r="BA175" s="101" t="s">
        <v>94</v>
      </c>
      <c r="BB175" s="101" t="s">
        <v>124</v>
      </c>
      <c r="BC175" s="102">
        <v>8</v>
      </c>
      <c r="BD175" s="57"/>
      <c r="BE175" s="114">
        <v>151.75</v>
      </c>
      <c r="BF175" s="101" t="s">
        <v>303</v>
      </c>
      <c r="BG175" s="101" t="s">
        <v>154</v>
      </c>
      <c r="BH175" s="101" t="s">
        <v>241</v>
      </c>
      <c r="BI175" s="102">
        <v>8</v>
      </c>
      <c r="BJ175" s="91"/>
      <c r="BK175" s="100">
        <v>252</v>
      </c>
      <c r="BL175" s="101" t="s">
        <v>850</v>
      </c>
      <c r="BM175" s="91"/>
      <c r="BN175" s="100">
        <v>99</v>
      </c>
      <c r="BO175" s="101" t="s">
        <v>902</v>
      </c>
      <c r="BQ175" s="100">
        <v>23</v>
      </c>
      <c r="BR175" s="101" t="s">
        <v>1002</v>
      </c>
      <c r="BY175" s="114">
        <v>200</v>
      </c>
      <c r="BZ175" s="101" t="s">
        <v>146</v>
      </c>
      <c r="CA175" s="101" t="s">
        <v>105</v>
      </c>
      <c r="CB175" s="101" t="s">
        <v>146</v>
      </c>
      <c r="CC175" s="102">
        <v>6</v>
      </c>
      <c r="CE175" s="114">
        <v>131.4</v>
      </c>
      <c r="CF175" s="101" t="s">
        <v>165</v>
      </c>
      <c r="CG175" s="101" t="s">
        <v>154</v>
      </c>
      <c r="CH175" s="101" t="s">
        <v>146</v>
      </c>
      <c r="CI175" s="102">
        <v>6</v>
      </c>
      <c r="CK175" s="114">
        <v>21.166666666666668</v>
      </c>
      <c r="CL175" s="101" t="s">
        <v>147</v>
      </c>
      <c r="CM175" s="101" t="s">
        <v>97</v>
      </c>
      <c r="CN175" s="101" t="s">
        <v>107</v>
      </c>
      <c r="CO175" s="102">
        <v>9</v>
      </c>
      <c r="CV175" s="73"/>
      <c r="CW175" s="73"/>
      <c r="CX175" s="73"/>
      <c r="CY175" s="73"/>
      <c r="CZ175" s="72"/>
      <c r="DA175" s="72"/>
      <c r="DB175" s="72"/>
    </row>
    <row r="176" spans="3:106" ht="15">
      <c r="C176" s="100">
        <v>170</v>
      </c>
      <c r="D176" s="101" t="s">
        <v>486</v>
      </c>
      <c r="E176" s="101" t="s">
        <v>94</v>
      </c>
      <c r="F176" s="101" t="s">
        <v>415</v>
      </c>
      <c r="G176" s="102">
        <v>5</v>
      </c>
      <c r="I176" s="103">
        <v>170</v>
      </c>
      <c r="J176" s="104" t="s">
        <v>953</v>
      </c>
      <c r="K176" s="104" t="s">
        <v>94</v>
      </c>
      <c r="L176" s="104" t="s">
        <v>593</v>
      </c>
      <c r="M176" s="105">
        <v>10</v>
      </c>
      <c r="N176" s="80"/>
      <c r="O176" s="57"/>
      <c r="P176" s="57"/>
      <c r="Q176" s="57"/>
      <c r="R176" s="57"/>
      <c r="T176" s="103">
        <v>170</v>
      </c>
      <c r="U176" s="109" t="s">
        <v>1003</v>
      </c>
      <c r="V176" s="104" t="s">
        <v>473</v>
      </c>
      <c r="W176" s="105" t="s">
        <v>917</v>
      </c>
      <c r="AE176" s="103">
        <v>170</v>
      </c>
      <c r="AF176" s="2" t="s">
        <v>1004</v>
      </c>
      <c r="AG176" s="104" t="s">
        <v>87</v>
      </c>
      <c r="AH176" s="104" t="s">
        <v>489</v>
      </c>
      <c r="AI176" s="105">
        <v>6</v>
      </c>
      <c r="AK176" s="111" t="s">
        <v>486</v>
      </c>
      <c r="AL176" s="100">
        <v>170</v>
      </c>
      <c r="AM176" s="104">
        <v>122</v>
      </c>
      <c r="AN176" s="104">
        <v>148</v>
      </c>
      <c r="AO176" s="104">
        <v>140</v>
      </c>
      <c r="AP176" s="104" t="s">
        <v>518</v>
      </c>
      <c r="AQ176" s="112">
        <v>142</v>
      </c>
      <c r="AR176" s="113">
        <f t="shared" si="2"/>
        <v>144.4</v>
      </c>
      <c r="AS176" s="91"/>
      <c r="AT176" s="104">
        <f>(MATCH("Dominic Rhodes*",SI,0))</f>
        <v>142</v>
      </c>
      <c r="AU176" s="73">
        <v>148</v>
      </c>
      <c r="AV176" s="73">
        <v>140</v>
      </c>
      <c r="AW176" s="73" t="e">
        <v>#N/A</v>
      </c>
      <c r="AX176" s="73">
        <v>142</v>
      </c>
      <c r="AY176" s="114">
        <v>167</v>
      </c>
      <c r="AZ176" s="115" t="s">
        <v>302</v>
      </c>
      <c r="BA176" s="101" t="s">
        <v>196</v>
      </c>
      <c r="BB176" s="101" t="s">
        <v>171</v>
      </c>
      <c r="BC176" s="102">
        <v>4</v>
      </c>
      <c r="BD176" s="57"/>
      <c r="BE176" s="114">
        <v>128.5</v>
      </c>
      <c r="BF176" s="101" t="s">
        <v>100</v>
      </c>
      <c r="BG176" s="101" t="s">
        <v>101</v>
      </c>
      <c r="BH176" s="101" t="s">
        <v>98</v>
      </c>
      <c r="BI176" s="102">
        <v>6</v>
      </c>
      <c r="BJ176" s="91"/>
      <c r="BK176" s="100">
        <v>281</v>
      </c>
      <c r="BL176" s="101" t="s">
        <v>1005</v>
      </c>
      <c r="BM176" s="91"/>
      <c r="BN176" s="100">
        <v>49</v>
      </c>
      <c r="BO176" s="101" t="s">
        <v>320</v>
      </c>
      <c r="BQ176" s="100">
        <v>184</v>
      </c>
      <c r="BR176" s="101" t="s">
        <v>1006</v>
      </c>
      <c r="BY176" s="114">
        <v>58.833333333333336</v>
      </c>
      <c r="BZ176" s="101" t="s">
        <v>334</v>
      </c>
      <c r="CA176" s="101" t="s">
        <v>97</v>
      </c>
      <c r="CB176" s="101" t="s">
        <v>211</v>
      </c>
      <c r="CC176" s="102">
        <v>4</v>
      </c>
      <c r="CE176" s="114">
        <v>180</v>
      </c>
      <c r="CF176" s="101" t="s">
        <v>668</v>
      </c>
      <c r="CG176" s="101" t="s">
        <v>94</v>
      </c>
      <c r="CH176" s="101" t="s">
        <v>146</v>
      </c>
      <c r="CI176" s="102">
        <v>6</v>
      </c>
      <c r="CK176" s="114">
        <v>43.4</v>
      </c>
      <c r="CL176" s="101" t="s">
        <v>113</v>
      </c>
      <c r="CM176" s="101" t="s">
        <v>97</v>
      </c>
      <c r="CN176" s="101" t="s">
        <v>152</v>
      </c>
      <c r="CO176" s="102">
        <v>9</v>
      </c>
      <c r="CV176" s="73"/>
      <c r="CW176" s="73"/>
      <c r="CX176" s="73"/>
      <c r="CY176" s="73"/>
      <c r="CZ176" s="72"/>
      <c r="DA176" s="72"/>
      <c r="DB176" s="72"/>
    </row>
    <row r="177" spans="3:106" ht="15">
      <c r="C177" s="100">
        <v>171</v>
      </c>
      <c r="D177" s="101" t="s">
        <v>836</v>
      </c>
      <c r="E177" s="101" t="s">
        <v>94</v>
      </c>
      <c r="F177" s="101" t="s">
        <v>340</v>
      </c>
      <c r="G177" s="102">
        <v>10</v>
      </c>
      <c r="I177" s="103">
        <v>171</v>
      </c>
      <c r="J177" s="104" t="s">
        <v>958</v>
      </c>
      <c r="K177" s="104" t="s">
        <v>755</v>
      </c>
      <c r="L177" s="104" t="s">
        <v>387</v>
      </c>
      <c r="M177" s="105">
        <v>9</v>
      </c>
      <c r="N177" s="80"/>
      <c r="O177" s="57"/>
      <c r="P177" s="57"/>
      <c r="Q177" s="57"/>
      <c r="R177" s="57"/>
      <c r="T177" s="103">
        <v>171</v>
      </c>
      <c r="U177" s="109" t="s">
        <v>1007</v>
      </c>
      <c r="V177" s="104" t="s">
        <v>907</v>
      </c>
      <c r="W177" s="105" t="s">
        <v>702</v>
      </c>
      <c r="AE177" s="103">
        <v>171</v>
      </c>
      <c r="AF177" s="2" t="s">
        <v>450</v>
      </c>
      <c r="AG177" s="104" t="s">
        <v>688</v>
      </c>
      <c r="AH177" s="104" t="s">
        <v>289</v>
      </c>
      <c r="AI177" s="105">
        <v>7</v>
      </c>
      <c r="AK177" s="111" t="s">
        <v>836</v>
      </c>
      <c r="AL177" s="100">
        <v>171</v>
      </c>
      <c r="AM177" s="104">
        <v>136</v>
      </c>
      <c r="AN177" s="104">
        <v>131</v>
      </c>
      <c r="AO177" s="104">
        <v>97</v>
      </c>
      <c r="AP177" s="104" t="s">
        <v>518</v>
      </c>
      <c r="AQ177" s="112">
        <v>137</v>
      </c>
      <c r="AR177" s="113">
        <f t="shared" si="2"/>
        <v>134.4</v>
      </c>
      <c r="AS177" s="91"/>
      <c r="AT177" s="104">
        <f>(MATCH("Leon Washington*",SI,0))</f>
        <v>137</v>
      </c>
      <c r="AU177" s="73">
        <v>131</v>
      </c>
      <c r="AV177" s="73">
        <v>97</v>
      </c>
      <c r="AW177" s="73" t="e">
        <v>#N/A</v>
      </c>
      <c r="AX177" s="73">
        <v>137</v>
      </c>
      <c r="AY177" s="114">
        <v>167.5</v>
      </c>
      <c r="AZ177" s="115" t="s">
        <v>570</v>
      </c>
      <c r="BA177" s="101" t="s">
        <v>101</v>
      </c>
      <c r="BB177" s="101" t="s">
        <v>222</v>
      </c>
      <c r="BC177" s="102">
        <v>6</v>
      </c>
      <c r="BD177" s="57"/>
      <c r="BE177" s="114">
        <v>132.5</v>
      </c>
      <c r="BF177" s="101" t="s">
        <v>748</v>
      </c>
      <c r="BG177" s="101" t="s">
        <v>101</v>
      </c>
      <c r="BH177" s="101" t="s">
        <v>95</v>
      </c>
      <c r="BI177" s="102">
        <v>7</v>
      </c>
      <c r="BJ177" s="91"/>
      <c r="BK177" s="100">
        <v>199</v>
      </c>
      <c r="BL177" s="101" t="s">
        <v>1008</v>
      </c>
      <c r="BM177" s="91"/>
      <c r="BN177" s="100">
        <v>190</v>
      </c>
      <c r="BO177" s="101" t="s">
        <v>833</v>
      </c>
      <c r="BQ177" s="100">
        <v>116</v>
      </c>
      <c r="BR177" s="101" t="s">
        <v>1009</v>
      </c>
      <c r="BY177" s="114">
        <v>105</v>
      </c>
      <c r="BZ177" s="101" t="s">
        <v>490</v>
      </c>
      <c r="CA177" s="101" t="s">
        <v>97</v>
      </c>
      <c r="CB177" s="101" t="s">
        <v>184</v>
      </c>
      <c r="CC177" s="102">
        <v>6</v>
      </c>
      <c r="CE177" s="114">
        <v>191</v>
      </c>
      <c r="CF177" s="101" t="s">
        <v>583</v>
      </c>
      <c r="CG177" s="101" t="s">
        <v>101</v>
      </c>
      <c r="CH177" s="101" t="s">
        <v>146</v>
      </c>
      <c r="CI177" s="102">
        <v>6</v>
      </c>
      <c r="CK177" s="114">
        <v>48.166666666666664</v>
      </c>
      <c r="CL177" s="101" t="s">
        <v>320</v>
      </c>
      <c r="CM177" s="101" t="s">
        <v>97</v>
      </c>
      <c r="CN177" s="101" t="s">
        <v>152</v>
      </c>
      <c r="CO177" s="102">
        <v>9</v>
      </c>
      <c r="CV177" s="73"/>
      <c r="CW177" s="73"/>
      <c r="CX177" s="73"/>
      <c r="CY177" s="73"/>
      <c r="CZ177" s="72"/>
      <c r="DA177" s="72"/>
      <c r="DB177" s="72"/>
    </row>
    <row r="178" spans="3:106" ht="15">
      <c r="C178" s="100">
        <v>172</v>
      </c>
      <c r="D178" s="101" t="s">
        <v>503</v>
      </c>
      <c r="E178" s="101" t="s">
        <v>94</v>
      </c>
      <c r="F178" s="101" t="s">
        <v>173</v>
      </c>
      <c r="G178" s="102">
        <v>5</v>
      </c>
      <c r="I178" s="103">
        <v>172</v>
      </c>
      <c r="J178" s="104" t="s">
        <v>591</v>
      </c>
      <c r="K178" s="104" t="s">
        <v>196</v>
      </c>
      <c r="L178" s="104" t="s">
        <v>243</v>
      </c>
      <c r="M178" s="105">
        <v>6</v>
      </c>
      <c r="N178" s="80"/>
      <c r="O178" s="57"/>
      <c r="P178" s="57"/>
      <c r="Q178" s="57"/>
      <c r="R178" s="57"/>
      <c r="T178" s="103">
        <v>172</v>
      </c>
      <c r="U178" s="109" t="s">
        <v>1010</v>
      </c>
      <c r="V178" s="104" t="s">
        <v>296</v>
      </c>
      <c r="W178" s="105" t="s">
        <v>798</v>
      </c>
      <c r="AE178" s="103">
        <v>172</v>
      </c>
      <c r="AF178" s="2" t="s">
        <v>375</v>
      </c>
      <c r="AG178" s="104" t="s">
        <v>285</v>
      </c>
      <c r="AH178" s="104" t="s">
        <v>319</v>
      </c>
      <c r="AI178" s="105">
        <v>4</v>
      </c>
      <c r="AK178" s="111" t="s">
        <v>503</v>
      </c>
      <c r="AL178" s="100">
        <v>172</v>
      </c>
      <c r="AM178" s="104" t="s">
        <v>518</v>
      </c>
      <c r="AN178" s="104" t="s">
        <v>518</v>
      </c>
      <c r="AO178" s="104" t="s">
        <v>518</v>
      </c>
      <c r="AP178" s="104" t="s">
        <v>518</v>
      </c>
      <c r="AQ178" s="112" t="s">
        <v>518</v>
      </c>
      <c r="AR178" s="113">
        <f t="shared" si="2"/>
        <v>172</v>
      </c>
      <c r="AS178" s="91"/>
      <c r="AT178" s="104" t="e">
        <f>(MATCH("Tony Hunt*",SI,0))</f>
        <v>#N/A</v>
      </c>
      <c r="AU178" s="73" t="e">
        <v>#N/A</v>
      </c>
      <c r="AV178" s="73" t="e">
        <v>#N/A</v>
      </c>
      <c r="AW178" s="73" t="e">
        <v>#N/A</v>
      </c>
      <c r="AX178" s="73" t="e">
        <v>#N/A</v>
      </c>
      <c r="AY178" s="114">
        <v>168</v>
      </c>
      <c r="AZ178" s="115" t="s">
        <v>663</v>
      </c>
      <c r="BA178" s="101" t="s">
        <v>94</v>
      </c>
      <c r="BB178" s="101" t="s">
        <v>184</v>
      </c>
      <c r="BC178" s="102">
        <v>6</v>
      </c>
      <c r="BD178" s="57"/>
      <c r="BE178" s="114">
        <v>137.75</v>
      </c>
      <c r="BF178" s="101" t="s">
        <v>729</v>
      </c>
      <c r="BG178" s="101" t="s">
        <v>101</v>
      </c>
      <c r="BH178" s="101" t="s">
        <v>107</v>
      </c>
      <c r="BI178" s="102">
        <v>9</v>
      </c>
      <c r="BJ178" s="91"/>
      <c r="BK178" s="100">
        <v>102</v>
      </c>
      <c r="BL178" s="101" t="s">
        <v>853</v>
      </c>
      <c r="BM178" s="91"/>
      <c r="BN178" s="119" t="s">
        <v>581</v>
      </c>
      <c r="BO178" s="121"/>
      <c r="BQ178" s="100">
        <v>17</v>
      </c>
      <c r="BR178" s="101" t="s">
        <v>1011</v>
      </c>
      <c r="BY178" s="114">
        <v>195</v>
      </c>
      <c r="BZ178" s="101" t="s">
        <v>414</v>
      </c>
      <c r="CA178" s="101" t="s">
        <v>101</v>
      </c>
      <c r="CB178" s="101" t="s">
        <v>415</v>
      </c>
      <c r="CC178" s="102">
        <v>5</v>
      </c>
      <c r="CE178" s="114">
        <v>200</v>
      </c>
      <c r="CF178" s="101" t="s">
        <v>146</v>
      </c>
      <c r="CG178" s="101" t="s">
        <v>105</v>
      </c>
      <c r="CH178" s="101" t="s">
        <v>146</v>
      </c>
      <c r="CI178" s="102">
        <v>6</v>
      </c>
      <c r="CK178" s="114">
        <v>73.66666666666667</v>
      </c>
      <c r="CL178" s="101" t="s">
        <v>429</v>
      </c>
      <c r="CM178" s="101" t="s">
        <v>97</v>
      </c>
      <c r="CN178" s="101" t="s">
        <v>307</v>
      </c>
      <c r="CO178" s="102">
        <v>9</v>
      </c>
      <c r="CV178" s="73"/>
      <c r="CW178" s="73"/>
      <c r="CX178" s="73"/>
      <c r="CY178" s="73"/>
      <c r="CZ178" s="72"/>
      <c r="DA178" s="72"/>
      <c r="DB178" s="72"/>
    </row>
    <row r="179" spans="3:106" ht="15">
      <c r="C179" s="100">
        <v>173</v>
      </c>
      <c r="D179" s="101" t="s">
        <v>663</v>
      </c>
      <c r="E179" s="101" t="s">
        <v>94</v>
      </c>
      <c r="F179" s="101" t="s">
        <v>184</v>
      </c>
      <c r="G179" s="102">
        <v>6</v>
      </c>
      <c r="I179" s="103">
        <v>173</v>
      </c>
      <c r="J179" s="104" t="s">
        <v>1012</v>
      </c>
      <c r="K179" s="104" t="s">
        <v>97</v>
      </c>
      <c r="L179" s="104" t="s">
        <v>315</v>
      </c>
      <c r="M179" s="105">
        <v>8</v>
      </c>
      <c r="N179" s="80"/>
      <c r="O179" s="57"/>
      <c r="P179" s="57"/>
      <c r="Q179" s="57"/>
      <c r="R179" s="57"/>
      <c r="T179" s="103">
        <v>173</v>
      </c>
      <c r="U179" s="109" t="s">
        <v>910</v>
      </c>
      <c r="V179" s="104" t="s">
        <v>90</v>
      </c>
      <c r="W179" s="105" t="s">
        <v>864</v>
      </c>
      <c r="AE179" s="103">
        <v>173</v>
      </c>
      <c r="AF179" s="2" t="s">
        <v>1013</v>
      </c>
      <c r="AG179" s="104" t="s">
        <v>495</v>
      </c>
      <c r="AH179" s="104" t="s">
        <v>380</v>
      </c>
      <c r="AI179" s="105">
        <v>8</v>
      </c>
      <c r="AK179" s="111" t="s">
        <v>663</v>
      </c>
      <c r="AL179" s="100">
        <v>173</v>
      </c>
      <c r="AM179" s="104">
        <v>182</v>
      </c>
      <c r="AN179" s="104" t="s">
        <v>518</v>
      </c>
      <c r="AO179" s="104">
        <v>149</v>
      </c>
      <c r="AP179" s="104" t="s">
        <v>518</v>
      </c>
      <c r="AQ179" s="112" t="s">
        <v>518</v>
      </c>
      <c r="AR179" s="113">
        <f t="shared" si="2"/>
        <v>168</v>
      </c>
      <c r="AS179" s="91"/>
      <c r="AT179" s="104" t="e">
        <f>(MATCH("Najeh Davenport*",SI,0))</f>
        <v>#N/A</v>
      </c>
      <c r="AU179" s="73" t="e">
        <v>#N/A</v>
      </c>
      <c r="AV179" s="73">
        <v>149</v>
      </c>
      <c r="AW179" s="73" t="e">
        <v>#N/A</v>
      </c>
      <c r="AX179" s="73" t="e">
        <v>#N/A</v>
      </c>
      <c r="AY179" s="114">
        <v>168</v>
      </c>
      <c r="AZ179" s="115" t="s">
        <v>787</v>
      </c>
      <c r="BA179" s="101" t="s">
        <v>94</v>
      </c>
      <c r="BB179" s="101" t="s">
        <v>213</v>
      </c>
      <c r="BC179" s="102">
        <v>10</v>
      </c>
      <c r="BD179" s="57"/>
      <c r="BE179" s="114">
        <v>149.75</v>
      </c>
      <c r="BF179" s="101" t="s">
        <v>397</v>
      </c>
      <c r="BG179" s="101" t="s">
        <v>101</v>
      </c>
      <c r="BH179" s="101" t="s">
        <v>130</v>
      </c>
      <c r="BI179" s="102">
        <v>5</v>
      </c>
      <c r="BJ179" s="91"/>
      <c r="BK179" s="100">
        <v>140</v>
      </c>
      <c r="BL179" s="101" t="s">
        <v>506</v>
      </c>
      <c r="BM179" s="91"/>
      <c r="BN179" s="100">
        <v>69</v>
      </c>
      <c r="BO179" s="101" t="s">
        <v>689</v>
      </c>
      <c r="BQ179" s="100">
        <v>36</v>
      </c>
      <c r="BR179" s="101" t="s">
        <v>1014</v>
      </c>
      <c r="BY179" s="114">
        <v>5.333333333333333</v>
      </c>
      <c r="BZ179" s="101" t="s">
        <v>138</v>
      </c>
      <c r="CA179" s="101" t="s">
        <v>94</v>
      </c>
      <c r="CB179" s="101" t="s">
        <v>139</v>
      </c>
      <c r="CC179" s="102">
        <v>8</v>
      </c>
      <c r="CE179" s="114">
        <v>5.333333333333333</v>
      </c>
      <c r="CF179" s="101" t="s">
        <v>138</v>
      </c>
      <c r="CG179" s="101" t="s">
        <v>94</v>
      </c>
      <c r="CH179" s="101" t="s">
        <v>139</v>
      </c>
      <c r="CI179" s="102">
        <v>8</v>
      </c>
      <c r="CK179" s="114">
        <v>103.6</v>
      </c>
      <c r="CL179" s="101" t="s">
        <v>481</v>
      </c>
      <c r="CM179" s="101" t="s">
        <v>97</v>
      </c>
      <c r="CN179" s="101" t="s">
        <v>107</v>
      </c>
      <c r="CO179" s="102">
        <v>9</v>
      </c>
      <c r="CV179" s="73"/>
      <c r="CW179" s="73"/>
      <c r="CX179" s="73"/>
      <c r="CY179" s="73"/>
      <c r="CZ179" s="72"/>
      <c r="DA179" s="72"/>
      <c r="DB179" s="72"/>
    </row>
    <row r="180" spans="3:106" ht="15">
      <c r="C180" s="100">
        <v>174</v>
      </c>
      <c r="D180" s="101" t="s">
        <v>787</v>
      </c>
      <c r="E180" s="101" t="s">
        <v>94</v>
      </c>
      <c r="F180" s="101" t="s">
        <v>213</v>
      </c>
      <c r="G180" s="102">
        <v>10</v>
      </c>
      <c r="I180" s="103">
        <v>174</v>
      </c>
      <c r="J180" s="104" t="s">
        <v>119</v>
      </c>
      <c r="K180" s="104" t="s">
        <v>94</v>
      </c>
      <c r="L180" s="104" t="s">
        <v>488</v>
      </c>
      <c r="M180" s="105">
        <v>9</v>
      </c>
      <c r="N180" s="80"/>
      <c r="O180" s="57"/>
      <c r="P180" s="57"/>
      <c r="Q180" s="57"/>
      <c r="R180" s="57"/>
      <c r="T180" s="103">
        <v>174</v>
      </c>
      <c r="U180" s="109" t="s">
        <v>1015</v>
      </c>
      <c r="V180" s="104" t="s">
        <v>90</v>
      </c>
      <c r="W180" s="105" t="s">
        <v>983</v>
      </c>
      <c r="AE180" s="103">
        <v>174</v>
      </c>
      <c r="AF180" s="2" t="s">
        <v>1016</v>
      </c>
      <c r="AG180" s="104" t="s">
        <v>391</v>
      </c>
      <c r="AH180" s="104" t="s">
        <v>489</v>
      </c>
      <c r="AI180" s="105">
        <v>6</v>
      </c>
      <c r="AK180" s="111" t="s">
        <v>787</v>
      </c>
      <c r="AL180" s="100">
        <v>174</v>
      </c>
      <c r="AM180" s="104">
        <v>162</v>
      </c>
      <c r="AN180" s="104" t="s">
        <v>518</v>
      </c>
      <c r="AO180" s="104" t="s">
        <v>518</v>
      </c>
      <c r="AP180" s="104" t="s">
        <v>518</v>
      </c>
      <c r="AQ180" s="112" t="s">
        <v>518</v>
      </c>
      <c r="AR180" s="113">
        <f t="shared" si="2"/>
        <v>168</v>
      </c>
      <c r="AS180" s="91"/>
      <c r="AT180" s="104" t="e">
        <f>(MATCH("Kevin Faulk*",SI,0))</f>
        <v>#N/A</v>
      </c>
      <c r="AU180" s="73" t="e">
        <v>#N/A</v>
      </c>
      <c r="AV180" s="73" t="e">
        <v>#N/A</v>
      </c>
      <c r="AW180" s="73" t="e">
        <v>#N/A</v>
      </c>
      <c r="AX180" s="73" t="e">
        <v>#N/A</v>
      </c>
      <c r="AY180" s="114">
        <v>168</v>
      </c>
      <c r="AZ180" s="115" t="s">
        <v>868</v>
      </c>
      <c r="BA180" s="101" t="s">
        <v>94</v>
      </c>
      <c r="BB180" s="101" t="s">
        <v>213</v>
      </c>
      <c r="BC180" s="102">
        <v>10</v>
      </c>
      <c r="BD180" s="57"/>
      <c r="BE180" s="114">
        <v>152.5</v>
      </c>
      <c r="BF180" s="101" t="s">
        <v>469</v>
      </c>
      <c r="BG180" s="101" t="s">
        <v>101</v>
      </c>
      <c r="BH180" s="101" t="s">
        <v>134</v>
      </c>
      <c r="BI180" s="102">
        <v>9</v>
      </c>
      <c r="BJ180" s="91"/>
      <c r="BK180" s="100">
        <v>260</v>
      </c>
      <c r="BL180" s="101" t="s">
        <v>787</v>
      </c>
      <c r="BM180" s="91"/>
      <c r="BN180" s="100">
        <v>21</v>
      </c>
      <c r="BO180" s="101" t="s">
        <v>298</v>
      </c>
      <c r="BQ180" s="100">
        <v>196</v>
      </c>
      <c r="BR180" s="101" t="s">
        <v>1017</v>
      </c>
      <c r="BY180" s="114">
        <v>149.75</v>
      </c>
      <c r="BZ180" s="101" t="s">
        <v>397</v>
      </c>
      <c r="CA180" s="101" t="s">
        <v>101</v>
      </c>
      <c r="CB180" s="101" t="s">
        <v>130</v>
      </c>
      <c r="CC180" s="102">
        <v>5</v>
      </c>
      <c r="CE180" s="114">
        <v>64</v>
      </c>
      <c r="CF180" s="101" t="s">
        <v>381</v>
      </c>
      <c r="CG180" s="101" t="s">
        <v>97</v>
      </c>
      <c r="CH180" s="101" t="s">
        <v>139</v>
      </c>
      <c r="CI180" s="102">
        <v>8</v>
      </c>
      <c r="CK180" s="114">
        <v>115.8</v>
      </c>
      <c r="CL180" s="101" t="s">
        <v>454</v>
      </c>
      <c r="CM180" s="101" t="s">
        <v>97</v>
      </c>
      <c r="CN180" s="101" t="s">
        <v>134</v>
      </c>
      <c r="CO180" s="102">
        <v>9</v>
      </c>
      <c r="CV180" s="73"/>
      <c r="CW180" s="73"/>
      <c r="CX180" s="73"/>
      <c r="CY180" s="73"/>
      <c r="CZ180" s="72"/>
      <c r="DA180" s="72"/>
      <c r="DB180" s="72"/>
    </row>
    <row r="181" spans="3:106" ht="15">
      <c r="C181" s="100">
        <v>175</v>
      </c>
      <c r="D181" s="101" t="s">
        <v>119</v>
      </c>
      <c r="E181" s="101" t="s">
        <v>94</v>
      </c>
      <c r="F181" s="101" t="s">
        <v>134</v>
      </c>
      <c r="G181" s="102">
        <v>9</v>
      </c>
      <c r="I181" s="103">
        <v>175</v>
      </c>
      <c r="J181" s="104" t="s">
        <v>570</v>
      </c>
      <c r="K181" s="104" t="s">
        <v>101</v>
      </c>
      <c r="L181" s="104" t="s">
        <v>243</v>
      </c>
      <c r="M181" s="105">
        <v>6</v>
      </c>
      <c r="N181" s="80"/>
      <c r="O181" s="57"/>
      <c r="P181" s="57"/>
      <c r="Q181" s="57"/>
      <c r="R181" s="57"/>
      <c r="T181" s="103">
        <v>175</v>
      </c>
      <c r="U181" s="109" t="s">
        <v>925</v>
      </c>
      <c r="V181" s="104" t="s">
        <v>179</v>
      </c>
      <c r="W181" s="105" t="s">
        <v>872</v>
      </c>
      <c r="AE181" s="103">
        <v>175</v>
      </c>
      <c r="AF181" s="2" t="s">
        <v>206</v>
      </c>
      <c r="AG181" s="104" t="s">
        <v>285</v>
      </c>
      <c r="AH181" s="104" t="s">
        <v>437</v>
      </c>
      <c r="AI181" s="105">
        <v>9</v>
      </c>
      <c r="AK181" s="111" t="s">
        <v>119</v>
      </c>
      <c r="AL181" s="100">
        <v>175</v>
      </c>
      <c r="AM181" s="104">
        <v>56</v>
      </c>
      <c r="AN181" s="104">
        <v>68</v>
      </c>
      <c r="AO181" s="104">
        <v>54</v>
      </c>
      <c r="AP181" s="104" t="s">
        <v>518</v>
      </c>
      <c r="AQ181" s="112">
        <v>165</v>
      </c>
      <c r="AR181" s="113">
        <f t="shared" si="2"/>
        <v>103.6</v>
      </c>
      <c r="AS181" s="91"/>
      <c r="AT181" s="104">
        <f>(MATCH("Adrian Peterson*",SI,0))</f>
        <v>165</v>
      </c>
      <c r="AU181" s="73">
        <v>68</v>
      </c>
      <c r="AV181" s="73">
        <v>54</v>
      </c>
      <c r="AW181" s="73" t="e">
        <v>#N/A</v>
      </c>
      <c r="AX181" s="73">
        <v>165</v>
      </c>
      <c r="AY181" s="114">
        <v>169.5</v>
      </c>
      <c r="AZ181" s="115" t="s">
        <v>641</v>
      </c>
      <c r="BA181" s="101" t="s">
        <v>97</v>
      </c>
      <c r="BB181" s="101" t="s">
        <v>307</v>
      </c>
      <c r="BC181" s="102">
        <v>9</v>
      </c>
      <c r="BD181" s="57"/>
      <c r="BE181" s="114">
        <v>160</v>
      </c>
      <c r="BF181" s="101" t="s">
        <v>766</v>
      </c>
      <c r="BG181" s="101" t="s">
        <v>101</v>
      </c>
      <c r="BH181" s="101" t="s">
        <v>139</v>
      </c>
      <c r="BI181" s="102">
        <v>8</v>
      </c>
      <c r="BJ181" s="91"/>
      <c r="BK181" s="100">
        <v>29</v>
      </c>
      <c r="BL181" s="101" t="s">
        <v>644</v>
      </c>
      <c r="BM181" s="91"/>
      <c r="BN181" s="100">
        <v>130</v>
      </c>
      <c r="BO181" s="101" t="s">
        <v>368</v>
      </c>
      <c r="BQ181" s="100">
        <v>27</v>
      </c>
      <c r="BR181" s="101" t="s">
        <v>1018</v>
      </c>
      <c r="BY181" s="114">
        <v>187.75</v>
      </c>
      <c r="BZ181" s="101" t="s">
        <v>871</v>
      </c>
      <c r="CA181" s="101" t="s">
        <v>101</v>
      </c>
      <c r="CB181" s="101" t="s">
        <v>213</v>
      </c>
      <c r="CC181" s="102">
        <v>10</v>
      </c>
      <c r="CE181" s="114">
        <v>66.33333333333333</v>
      </c>
      <c r="CF181" s="101" t="s">
        <v>651</v>
      </c>
      <c r="CG181" s="101" t="s">
        <v>154</v>
      </c>
      <c r="CH181" s="101" t="s">
        <v>139</v>
      </c>
      <c r="CI181" s="102">
        <v>8</v>
      </c>
      <c r="CK181" s="114">
        <v>118.4</v>
      </c>
      <c r="CL181" s="101" t="s">
        <v>537</v>
      </c>
      <c r="CM181" s="101" t="s">
        <v>97</v>
      </c>
      <c r="CN181" s="101" t="s">
        <v>107</v>
      </c>
      <c r="CO181" s="102">
        <v>9</v>
      </c>
      <c r="CV181" s="73"/>
      <c r="CW181" s="73"/>
      <c r="CX181" s="73"/>
      <c r="CY181" s="73"/>
      <c r="CZ181" s="72"/>
      <c r="DA181" s="72"/>
      <c r="DB181" s="72"/>
    </row>
    <row r="182" spans="3:106" ht="15">
      <c r="C182" s="100">
        <v>176</v>
      </c>
      <c r="D182" s="101" t="s">
        <v>516</v>
      </c>
      <c r="E182" s="101" t="s">
        <v>94</v>
      </c>
      <c r="F182" s="101" t="s">
        <v>517</v>
      </c>
      <c r="G182" s="102" t="s">
        <v>518</v>
      </c>
      <c r="I182" s="103">
        <v>176</v>
      </c>
      <c r="J182" s="104" t="s">
        <v>404</v>
      </c>
      <c r="K182" s="104" t="s">
        <v>101</v>
      </c>
      <c r="L182" s="104" t="s">
        <v>200</v>
      </c>
      <c r="M182" s="105">
        <v>5</v>
      </c>
      <c r="N182" s="80"/>
      <c r="O182" s="57"/>
      <c r="P182" s="57"/>
      <c r="Q182" s="57"/>
      <c r="R182" s="57"/>
      <c r="T182" s="103">
        <v>176</v>
      </c>
      <c r="U182" s="109" t="s">
        <v>1019</v>
      </c>
      <c r="V182" s="104" t="s">
        <v>296</v>
      </c>
      <c r="W182" s="105" t="s">
        <v>911</v>
      </c>
      <c r="AE182" s="103">
        <v>176</v>
      </c>
      <c r="AF182" s="2" t="s">
        <v>976</v>
      </c>
      <c r="AG182" s="104" t="s">
        <v>391</v>
      </c>
      <c r="AH182" s="104" t="s">
        <v>480</v>
      </c>
      <c r="AI182" s="105">
        <v>10</v>
      </c>
      <c r="AK182" s="111" t="s">
        <v>516</v>
      </c>
      <c r="AL182" s="100">
        <v>176</v>
      </c>
      <c r="AM182" s="104">
        <v>181</v>
      </c>
      <c r="AN182" s="104" t="s">
        <v>518</v>
      </c>
      <c r="AO182" s="104" t="s">
        <v>518</v>
      </c>
      <c r="AP182" s="104" t="s">
        <v>518</v>
      </c>
      <c r="AQ182" s="112" t="s">
        <v>518</v>
      </c>
      <c r="AR182" s="113">
        <f t="shared" si="2"/>
        <v>178.5</v>
      </c>
      <c r="AS182" s="91"/>
      <c r="AT182" s="104" t="e">
        <f>(MATCH("Corey Dillon*",SI,0))</f>
        <v>#N/A</v>
      </c>
      <c r="AU182" s="73" t="e">
        <v>#N/A</v>
      </c>
      <c r="AV182" s="73" t="e">
        <v>#N/A</v>
      </c>
      <c r="AW182" s="73" t="e">
        <v>#N/A</v>
      </c>
      <c r="AX182" s="73" t="e">
        <v>#N/A</v>
      </c>
      <c r="AY182" s="114">
        <v>172</v>
      </c>
      <c r="AZ182" s="115" t="s">
        <v>503</v>
      </c>
      <c r="BA182" s="101" t="s">
        <v>94</v>
      </c>
      <c r="BB182" s="101" t="s">
        <v>173</v>
      </c>
      <c r="BC182" s="102">
        <v>5</v>
      </c>
      <c r="BD182" s="57"/>
      <c r="BE182" s="114">
        <v>163.5</v>
      </c>
      <c r="BF182" s="101" t="s">
        <v>169</v>
      </c>
      <c r="BG182" s="101" t="s">
        <v>101</v>
      </c>
      <c r="BH182" s="101" t="s">
        <v>103</v>
      </c>
      <c r="BI182" s="102">
        <v>8</v>
      </c>
      <c r="BJ182" s="91"/>
      <c r="BK182" s="100">
        <v>105</v>
      </c>
      <c r="BL182" s="101" t="s">
        <v>856</v>
      </c>
      <c r="BM182" s="91"/>
      <c r="BN182" s="100">
        <v>30</v>
      </c>
      <c r="BO182" s="101" t="s">
        <v>188</v>
      </c>
      <c r="BQ182" s="100">
        <v>165</v>
      </c>
      <c r="BR182" s="101" t="s">
        <v>1020</v>
      </c>
      <c r="BY182" s="114">
        <v>151.75</v>
      </c>
      <c r="BZ182" s="101" t="s">
        <v>303</v>
      </c>
      <c r="CA182" s="101" t="s">
        <v>154</v>
      </c>
      <c r="CB182" s="101" t="s">
        <v>241</v>
      </c>
      <c r="CC182" s="102">
        <v>8</v>
      </c>
      <c r="CE182" s="114">
        <v>113.4</v>
      </c>
      <c r="CF182" s="101" t="s">
        <v>521</v>
      </c>
      <c r="CG182" s="101" t="s">
        <v>97</v>
      </c>
      <c r="CH182" s="101" t="s">
        <v>139</v>
      </c>
      <c r="CI182" s="102">
        <v>8</v>
      </c>
      <c r="CK182" s="114">
        <v>141</v>
      </c>
      <c r="CL182" s="101" t="s">
        <v>462</v>
      </c>
      <c r="CM182" s="101" t="s">
        <v>97</v>
      </c>
      <c r="CN182" s="101" t="s">
        <v>134</v>
      </c>
      <c r="CO182" s="102">
        <v>9</v>
      </c>
      <c r="CV182" s="73"/>
      <c r="CW182" s="73"/>
      <c r="CX182" s="73"/>
      <c r="CY182" s="73"/>
      <c r="CZ182" s="72"/>
      <c r="DA182" s="72"/>
      <c r="DB182" s="72"/>
    </row>
    <row r="183" spans="3:106" ht="15">
      <c r="C183" s="100">
        <v>177</v>
      </c>
      <c r="D183" s="101" t="s">
        <v>868</v>
      </c>
      <c r="E183" s="101" t="s">
        <v>94</v>
      </c>
      <c r="F183" s="101" t="s">
        <v>213</v>
      </c>
      <c r="G183" s="102">
        <v>10</v>
      </c>
      <c r="I183" s="103">
        <v>177</v>
      </c>
      <c r="J183" s="104" t="s">
        <v>1021</v>
      </c>
      <c r="K183" s="104" t="s">
        <v>97</v>
      </c>
      <c r="L183" s="104" t="s">
        <v>610</v>
      </c>
      <c r="M183" s="105">
        <v>5</v>
      </c>
      <c r="N183" s="80"/>
      <c r="O183" s="57"/>
      <c r="P183" s="57"/>
      <c r="Q183" s="57"/>
      <c r="R183" s="57"/>
      <c r="T183" s="103">
        <v>177</v>
      </c>
      <c r="U183" s="109" t="s">
        <v>1022</v>
      </c>
      <c r="V183" s="104" t="s">
        <v>907</v>
      </c>
      <c r="W183" s="105" t="s">
        <v>834</v>
      </c>
      <c r="AE183" s="103">
        <v>177</v>
      </c>
      <c r="AF183" s="2" t="s">
        <v>303</v>
      </c>
      <c r="AG183" s="104" t="s">
        <v>202</v>
      </c>
      <c r="AH183" s="104" t="s">
        <v>278</v>
      </c>
      <c r="AI183" s="105">
        <v>8</v>
      </c>
      <c r="AK183" s="111" t="s">
        <v>868</v>
      </c>
      <c r="AL183" s="100">
        <v>177</v>
      </c>
      <c r="AM183" s="104">
        <v>161</v>
      </c>
      <c r="AN183" s="104" t="s">
        <v>518</v>
      </c>
      <c r="AO183" s="104">
        <v>166</v>
      </c>
      <c r="AP183" s="104" t="s">
        <v>518</v>
      </c>
      <c r="AQ183" s="112" t="s">
        <v>518</v>
      </c>
      <c r="AR183" s="113">
        <f t="shared" si="2"/>
        <v>168</v>
      </c>
      <c r="AS183" s="91"/>
      <c r="AT183" s="104" t="e">
        <f>(MATCH("Sammy Morris*",SI,0))</f>
        <v>#N/A</v>
      </c>
      <c r="AU183" s="73" t="e">
        <v>#N/A</v>
      </c>
      <c r="AV183" s="73">
        <v>166</v>
      </c>
      <c r="AW183" s="73" t="e">
        <v>#N/A</v>
      </c>
      <c r="AX183" s="73" t="e">
        <v>#N/A</v>
      </c>
      <c r="AY183" s="114">
        <v>172.5</v>
      </c>
      <c r="AZ183" s="115" t="s">
        <v>314</v>
      </c>
      <c r="BA183" s="101" t="s">
        <v>94</v>
      </c>
      <c r="BB183" s="101" t="s">
        <v>241</v>
      </c>
      <c r="BC183" s="102">
        <v>8</v>
      </c>
      <c r="BD183" s="57"/>
      <c r="BE183" s="114">
        <v>167.5</v>
      </c>
      <c r="BF183" s="101" t="s">
        <v>570</v>
      </c>
      <c r="BG183" s="101" t="s">
        <v>101</v>
      </c>
      <c r="BH183" s="101" t="s">
        <v>222</v>
      </c>
      <c r="BI183" s="102">
        <v>6</v>
      </c>
      <c r="BJ183" s="91"/>
      <c r="BK183" s="100">
        <v>134</v>
      </c>
      <c r="BL183" s="101" t="s">
        <v>862</v>
      </c>
      <c r="BM183" s="91"/>
      <c r="BN183" s="100">
        <v>31</v>
      </c>
      <c r="BO183" s="101" t="s">
        <v>185</v>
      </c>
      <c r="BQ183" s="100">
        <v>62</v>
      </c>
      <c r="BR183" s="101" t="s">
        <v>1023</v>
      </c>
      <c r="BY183" s="114">
        <v>17.166666666666668</v>
      </c>
      <c r="BZ183" s="101" t="s">
        <v>113</v>
      </c>
      <c r="CA183" s="101" t="s">
        <v>97</v>
      </c>
      <c r="CB183" s="101" t="s">
        <v>114</v>
      </c>
      <c r="CC183" s="102">
        <v>7</v>
      </c>
      <c r="CE183" s="114">
        <v>158</v>
      </c>
      <c r="CF183" s="101" t="s">
        <v>631</v>
      </c>
      <c r="CG183" s="101" t="s">
        <v>97</v>
      </c>
      <c r="CH183" s="101" t="s">
        <v>139</v>
      </c>
      <c r="CI183" s="102">
        <v>8</v>
      </c>
      <c r="CK183" s="114">
        <v>160</v>
      </c>
      <c r="CL183" s="101" t="s">
        <v>206</v>
      </c>
      <c r="CM183" s="101" t="s">
        <v>97</v>
      </c>
      <c r="CN183" s="101" t="s">
        <v>152</v>
      </c>
      <c r="CO183" s="102">
        <v>9</v>
      </c>
      <c r="CV183" s="73"/>
      <c r="CW183" s="73"/>
      <c r="CX183" s="73"/>
      <c r="CY183" s="73"/>
      <c r="CZ183" s="72"/>
      <c r="DA183" s="72"/>
      <c r="DB183" s="72"/>
    </row>
    <row r="184" spans="3:106" ht="15.75" thickBot="1">
      <c r="C184" s="100">
        <v>178</v>
      </c>
      <c r="D184" s="101" t="s">
        <v>314</v>
      </c>
      <c r="E184" s="101" t="s">
        <v>94</v>
      </c>
      <c r="F184" s="101" t="s">
        <v>241</v>
      </c>
      <c r="G184" s="102">
        <v>8</v>
      </c>
      <c r="I184" s="103">
        <v>178</v>
      </c>
      <c r="J184" s="104" t="s">
        <v>1024</v>
      </c>
      <c r="K184" s="104" t="s">
        <v>97</v>
      </c>
      <c r="L184" s="104" t="s">
        <v>251</v>
      </c>
      <c r="M184" s="105">
        <v>4</v>
      </c>
      <c r="N184" s="80"/>
      <c r="O184" s="57"/>
      <c r="P184" s="57"/>
      <c r="Q184" s="57"/>
      <c r="R184" s="57"/>
      <c r="T184" s="103">
        <v>178</v>
      </c>
      <c r="U184" s="109" t="s">
        <v>905</v>
      </c>
      <c r="V184" s="104" t="s">
        <v>473</v>
      </c>
      <c r="W184" s="105" t="s">
        <v>917</v>
      </c>
      <c r="AE184" s="103">
        <v>178</v>
      </c>
      <c r="AF184" s="2" t="s">
        <v>853</v>
      </c>
      <c r="AG184" s="104" t="s">
        <v>87</v>
      </c>
      <c r="AH184" s="104" t="s">
        <v>160</v>
      </c>
      <c r="AI184" s="105">
        <v>6</v>
      </c>
      <c r="AK184" s="111" t="s">
        <v>314</v>
      </c>
      <c r="AL184" s="100">
        <v>178</v>
      </c>
      <c r="AM184" s="104" t="s">
        <v>518</v>
      </c>
      <c r="AN184" s="104" t="s">
        <v>518</v>
      </c>
      <c r="AO184" s="104" t="s">
        <v>518</v>
      </c>
      <c r="AP184" s="104" t="s">
        <v>518</v>
      </c>
      <c r="AQ184" s="112">
        <v>167</v>
      </c>
      <c r="AR184" s="113">
        <f t="shared" si="2"/>
        <v>172.5</v>
      </c>
      <c r="AS184" s="91"/>
      <c r="AT184" s="104">
        <f>(MATCH("Mike Anderson*",SI,0))</f>
        <v>167</v>
      </c>
      <c r="AU184" s="73" t="e">
        <v>#N/A</v>
      </c>
      <c r="AV184" s="73" t="e">
        <v>#N/A</v>
      </c>
      <c r="AW184" s="73" t="e">
        <v>#N/A</v>
      </c>
      <c r="AX184" s="73">
        <v>167</v>
      </c>
      <c r="AY184" s="114">
        <v>173.5</v>
      </c>
      <c r="AZ184" s="115" t="s">
        <v>574</v>
      </c>
      <c r="BA184" s="101" t="s">
        <v>101</v>
      </c>
      <c r="BB184" s="101" t="s">
        <v>204</v>
      </c>
      <c r="BC184" s="102">
        <v>6</v>
      </c>
      <c r="BD184" s="57"/>
      <c r="BE184" s="114">
        <v>173.5</v>
      </c>
      <c r="BF184" s="101" t="s">
        <v>574</v>
      </c>
      <c r="BG184" s="101" t="s">
        <v>101</v>
      </c>
      <c r="BH184" s="101" t="s">
        <v>204</v>
      </c>
      <c r="BI184" s="102">
        <v>6</v>
      </c>
      <c r="BJ184" s="91"/>
      <c r="BK184" s="100">
        <v>288</v>
      </c>
      <c r="BL184" s="101" t="s">
        <v>1025</v>
      </c>
      <c r="BM184" s="91"/>
      <c r="BN184" s="100">
        <v>63</v>
      </c>
      <c r="BO184" s="101" t="s">
        <v>743</v>
      </c>
      <c r="BQ184" s="100">
        <v>164</v>
      </c>
      <c r="BR184" s="101" t="s">
        <v>1026</v>
      </c>
      <c r="BY184" s="114">
        <v>43.4</v>
      </c>
      <c r="BZ184" s="101" t="s">
        <v>113</v>
      </c>
      <c r="CA184" s="101" t="s">
        <v>97</v>
      </c>
      <c r="CB184" s="101" t="s">
        <v>152</v>
      </c>
      <c r="CC184" s="102">
        <v>9</v>
      </c>
      <c r="CE184" s="114">
        <v>160</v>
      </c>
      <c r="CF184" s="101" t="s">
        <v>766</v>
      </c>
      <c r="CG184" s="101" t="s">
        <v>101</v>
      </c>
      <c r="CH184" s="101" t="s">
        <v>139</v>
      </c>
      <c r="CI184" s="102">
        <v>8</v>
      </c>
      <c r="CK184" s="124">
        <v>169.5</v>
      </c>
      <c r="CL184" s="125" t="s">
        <v>641</v>
      </c>
      <c r="CM184" s="125" t="s">
        <v>97</v>
      </c>
      <c r="CN184" s="125" t="s">
        <v>307</v>
      </c>
      <c r="CO184" s="126">
        <v>9</v>
      </c>
      <c r="CV184" s="73"/>
      <c r="CW184" s="73"/>
      <c r="CX184" s="73"/>
      <c r="CY184" s="73"/>
      <c r="CZ184" s="72"/>
      <c r="DA184" s="72"/>
      <c r="DB184" s="72"/>
    </row>
    <row r="185" spans="3:106" ht="15">
      <c r="C185" s="100">
        <v>179</v>
      </c>
      <c r="D185" s="101" t="s">
        <v>699</v>
      </c>
      <c r="E185" s="101" t="s">
        <v>94</v>
      </c>
      <c r="F185" s="101" t="s">
        <v>168</v>
      </c>
      <c r="G185" s="102">
        <v>10</v>
      </c>
      <c r="I185" s="103">
        <v>179</v>
      </c>
      <c r="J185" s="104" t="s">
        <v>709</v>
      </c>
      <c r="K185" s="104" t="s">
        <v>97</v>
      </c>
      <c r="L185" s="104" t="s">
        <v>265</v>
      </c>
      <c r="M185" s="105">
        <v>4</v>
      </c>
      <c r="N185" s="80"/>
      <c r="O185" s="57"/>
      <c r="P185" s="57"/>
      <c r="Q185" s="57"/>
      <c r="R185" s="57"/>
      <c r="T185" s="103">
        <v>179</v>
      </c>
      <c r="U185" s="109" t="s">
        <v>1027</v>
      </c>
      <c r="V185" s="104" t="s">
        <v>907</v>
      </c>
      <c r="W185" s="105" t="s">
        <v>979</v>
      </c>
      <c r="AE185" s="103">
        <v>179</v>
      </c>
      <c r="AF185" s="2" t="s">
        <v>1028</v>
      </c>
      <c r="AG185" s="104" t="s">
        <v>87</v>
      </c>
      <c r="AH185" s="104" t="s">
        <v>489</v>
      </c>
      <c r="AI185" s="105">
        <v>6</v>
      </c>
      <c r="AK185" s="111" t="s">
        <v>699</v>
      </c>
      <c r="AL185" s="100">
        <v>179</v>
      </c>
      <c r="AM185" s="104" t="s">
        <v>518</v>
      </c>
      <c r="AN185" s="104">
        <v>149</v>
      </c>
      <c r="AO185" s="104" t="s">
        <v>518</v>
      </c>
      <c r="AP185" s="104" t="s">
        <v>518</v>
      </c>
      <c r="AQ185" s="112">
        <v>195</v>
      </c>
      <c r="AR185" s="113">
        <f t="shared" si="2"/>
        <v>174.33333333333334</v>
      </c>
      <c r="AS185" s="91"/>
      <c r="AT185" s="104">
        <f>(MATCH("Ron Dayne*",SI,0))</f>
        <v>195</v>
      </c>
      <c r="AU185" s="73">
        <v>149</v>
      </c>
      <c r="AV185" s="73" t="e">
        <v>#N/A</v>
      </c>
      <c r="AW185" s="73" t="e">
        <v>#N/A</v>
      </c>
      <c r="AX185" s="73">
        <v>195</v>
      </c>
      <c r="AY185" s="114">
        <v>174.33333333333334</v>
      </c>
      <c r="AZ185" s="115" t="s">
        <v>699</v>
      </c>
      <c r="BA185" s="101" t="s">
        <v>94</v>
      </c>
      <c r="BB185" s="101" t="s">
        <v>168</v>
      </c>
      <c r="BC185" s="102">
        <v>10</v>
      </c>
      <c r="BD185" s="57"/>
      <c r="BE185" s="114">
        <v>178.33333333333334</v>
      </c>
      <c r="BF185" s="101" t="s">
        <v>325</v>
      </c>
      <c r="BG185" s="101" t="s">
        <v>101</v>
      </c>
      <c r="BH185" s="101" t="s">
        <v>241</v>
      </c>
      <c r="BI185" s="102">
        <v>8</v>
      </c>
      <c r="BJ185" s="91"/>
      <c r="BK185" s="100">
        <v>111</v>
      </c>
      <c r="BL185" s="101" t="s">
        <v>866</v>
      </c>
      <c r="BM185" s="91"/>
      <c r="BN185" s="100">
        <v>136</v>
      </c>
      <c r="BO185" s="101" t="s">
        <v>960</v>
      </c>
      <c r="BQ185" s="100">
        <v>83</v>
      </c>
      <c r="BR185" s="101" t="s">
        <v>1029</v>
      </c>
      <c r="BY185" s="114">
        <v>2</v>
      </c>
      <c r="BZ185" s="101" t="s">
        <v>106</v>
      </c>
      <c r="CA185" s="101" t="s">
        <v>94</v>
      </c>
      <c r="CB185" s="101" t="s">
        <v>107</v>
      </c>
      <c r="CC185" s="102">
        <v>9</v>
      </c>
      <c r="CE185" s="114">
        <v>162.5</v>
      </c>
      <c r="CF185" s="101" t="s">
        <v>714</v>
      </c>
      <c r="CG185" s="101" t="s">
        <v>196</v>
      </c>
      <c r="CH185" s="101" t="s">
        <v>139</v>
      </c>
      <c r="CI185" s="102">
        <v>8</v>
      </c>
      <c r="CK185" s="127">
        <v>106.2</v>
      </c>
      <c r="CL185" s="75" t="s">
        <v>213</v>
      </c>
      <c r="CM185" s="75" t="s">
        <v>105</v>
      </c>
      <c r="CN185" s="75" t="s">
        <v>213</v>
      </c>
      <c r="CO185" s="76">
        <v>10</v>
      </c>
      <c r="CV185" s="73"/>
      <c r="CW185" s="73"/>
      <c r="CX185" s="73"/>
      <c r="CY185" s="73"/>
      <c r="CZ185" s="72"/>
      <c r="DA185" s="72"/>
      <c r="DB185" s="72"/>
    </row>
    <row r="186" spans="3:106" ht="15">
      <c r="C186" s="100">
        <v>180</v>
      </c>
      <c r="D186" s="101" t="s">
        <v>668</v>
      </c>
      <c r="E186" s="101" t="s">
        <v>94</v>
      </c>
      <c r="F186" s="101" t="s">
        <v>146</v>
      </c>
      <c r="G186" s="102">
        <v>6</v>
      </c>
      <c r="I186" s="103">
        <v>180</v>
      </c>
      <c r="J186" s="104" t="s">
        <v>760</v>
      </c>
      <c r="K186" s="104" t="s">
        <v>755</v>
      </c>
      <c r="L186" s="104" t="s">
        <v>265</v>
      </c>
      <c r="M186" s="105">
        <v>4</v>
      </c>
      <c r="N186" s="80"/>
      <c r="O186" s="57"/>
      <c r="P186" s="57"/>
      <c r="Q186" s="57"/>
      <c r="R186" s="57"/>
      <c r="T186" s="103">
        <v>180</v>
      </c>
      <c r="U186" s="109" t="s">
        <v>1030</v>
      </c>
      <c r="V186" s="104" t="s">
        <v>179</v>
      </c>
      <c r="W186" s="105" t="s">
        <v>702</v>
      </c>
      <c r="AE186" s="103">
        <v>180</v>
      </c>
      <c r="AF186" s="2" t="s">
        <v>408</v>
      </c>
      <c r="AG186" s="104" t="s">
        <v>495</v>
      </c>
      <c r="AH186" s="104" t="s">
        <v>543</v>
      </c>
      <c r="AI186" s="105">
        <v>8</v>
      </c>
      <c r="AK186" s="111" t="s">
        <v>668</v>
      </c>
      <c r="AL186" s="100">
        <v>180</v>
      </c>
      <c r="AM186" s="104" t="s">
        <v>518</v>
      </c>
      <c r="AN186" s="104" t="s">
        <v>518</v>
      </c>
      <c r="AO186" s="104" t="s">
        <v>518</v>
      </c>
      <c r="AP186" s="104" t="s">
        <v>518</v>
      </c>
      <c r="AQ186" s="112" t="s">
        <v>518</v>
      </c>
      <c r="AR186" s="113">
        <f t="shared" si="2"/>
        <v>180</v>
      </c>
      <c r="AS186" s="91"/>
      <c r="AT186" s="104" t="e">
        <f>(MATCH("Michael Robinson*",SI,0))</f>
        <v>#N/A</v>
      </c>
      <c r="AU186" s="73" t="e">
        <v>#N/A</v>
      </c>
      <c r="AV186" s="73" t="e">
        <v>#N/A</v>
      </c>
      <c r="AW186" s="73" t="e">
        <v>#N/A</v>
      </c>
      <c r="AX186" s="73" t="e">
        <v>#N/A</v>
      </c>
      <c r="AY186" s="114">
        <v>178.33333333333334</v>
      </c>
      <c r="AZ186" s="115" t="s">
        <v>325</v>
      </c>
      <c r="BA186" s="101" t="s">
        <v>101</v>
      </c>
      <c r="BB186" s="101" t="s">
        <v>241</v>
      </c>
      <c r="BC186" s="102">
        <v>8</v>
      </c>
      <c r="BD186" s="57"/>
      <c r="BE186" s="114">
        <v>181</v>
      </c>
      <c r="BF186" s="101" t="s">
        <v>404</v>
      </c>
      <c r="BG186" s="101" t="s">
        <v>101</v>
      </c>
      <c r="BH186" s="101" t="s">
        <v>173</v>
      </c>
      <c r="BI186" s="102">
        <v>5</v>
      </c>
      <c r="BJ186" s="91"/>
      <c r="BK186" s="100">
        <v>271</v>
      </c>
      <c r="BL186" s="101" t="s">
        <v>1031</v>
      </c>
      <c r="BM186" s="91"/>
      <c r="BN186" s="100">
        <v>152</v>
      </c>
      <c r="BO186" s="101" t="s">
        <v>1032</v>
      </c>
      <c r="BQ186" s="100">
        <v>14</v>
      </c>
      <c r="BR186" s="101" t="s">
        <v>1033</v>
      </c>
      <c r="BY186" s="114">
        <v>44.166666666666664</v>
      </c>
      <c r="BZ186" s="101" t="s">
        <v>308</v>
      </c>
      <c r="CA186" s="101" t="s">
        <v>97</v>
      </c>
      <c r="CB186" s="101" t="s">
        <v>130</v>
      </c>
      <c r="CC186" s="102">
        <v>5</v>
      </c>
      <c r="CE186" s="114">
        <v>165.5</v>
      </c>
      <c r="CF186" s="101" t="s">
        <v>883</v>
      </c>
      <c r="CG186" s="101" t="s">
        <v>94</v>
      </c>
      <c r="CH186" s="101" t="s">
        <v>139</v>
      </c>
      <c r="CI186" s="102">
        <v>8</v>
      </c>
      <c r="CK186" s="114">
        <v>187.75</v>
      </c>
      <c r="CL186" s="101" t="s">
        <v>871</v>
      </c>
      <c r="CM186" s="101" t="s">
        <v>101</v>
      </c>
      <c r="CN186" s="101" t="s">
        <v>213</v>
      </c>
      <c r="CO186" s="102">
        <v>10</v>
      </c>
      <c r="CV186" s="73"/>
      <c r="CW186" s="73"/>
      <c r="CX186" s="73"/>
      <c r="CY186" s="73"/>
      <c r="CZ186" s="72"/>
      <c r="DA186" s="72"/>
      <c r="DB186" s="72"/>
    </row>
    <row r="187" spans="3:106" ht="15">
      <c r="C187" s="100">
        <v>181</v>
      </c>
      <c r="D187" s="101" t="s">
        <v>691</v>
      </c>
      <c r="E187" s="101" t="s">
        <v>94</v>
      </c>
      <c r="F187" s="101" t="s">
        <v>234</v>
      </c>
      <c r="G187" s="102">
        <v>7</v>
      </c>
      <c r="I187" s="103">
        <v>181</v>
      </c>
      <c r="J187" s="104" t="s">
        <v>516</v>
      </c>
      <c r="K187" s="104" t="s">
        <v>94</v>
      </c>
      <c r="L187" s="104" t="s">
        <v>1034</v>
      </c>
      <c r="M187" s="105" t="s">
        <v>1035</v>
      </c>
      <c r="N187" s="80"/>
      <c r="O187" s="57"/>
      <c r="P187" s="57"/>
      <c r="Q187" s="57"/>
      <c r="R187" s="57"/>
      <c r="T187" s="103">
        <v>181</v>
      </c>
      <c r="U187" s="109" t="s">
        <v>1036</v>
      </c>
      <c r="V187" s="104" t="s">
        <v>296</v>
      </c>
      <c r="W187" s="105" t="s">
        <v>983</v>
      </c>
      <c r="AE187" s="103">
        <v>181</v>
      </c>
      <c r="AF187" s="2" t="s">
        <v>570</v>
      </c>
      <c r="AG187" s="104" t="s">
        <v>495</v>
      </c>
      <c r="AH187" s="104" t="s">
        <v>269</v>
      </c>
      <c r="AI187" s="105">
        <v>6</v>
      </c>
      <c r="AK187" s="111" t="s">
        <v>691</v>
      </c>
      <c r="AL187" s="100">
        <v>181</v>
      </c>
      <c r="AM187" s="104" t="s">
        <v>518</v>
      </c>
      <c r="AN187" s="104" t="s">
        <v>518</v>
      </c>
      <c r="AO187" s="104" t="s">
        <v>518</v>
      </c>
      <c r="AP187" s="104" t="s">
        <v>518</v>
      </c>
      <c r="AQ187" s="112" t="s">
        <v>518</v>
      </c>
      <c r="AR187" s="113">
        <f t="shared" si="2"/>
        <v>181</v>
      </c>
      <c r="AS187" s="91"/>
      <c r="AT187" s="104" t="e">
        <f>(MATCH("Noah Herron*",SI,0))</f>
        <v>#N/A</v>
      </c>
      <c r="AU187" s="73" t="e">
        <v>#N/A</v>
      </c>
      <c r="AV187" s="73" t="e">
        <v>#N/A</v>
      </c>
      <c r="AW187" s="73" t="e">
        <v>#N/A</v>
      </c>
      <c r="AX187" s="73" t="e">
        <v>#N/A</v>
      </c>
      <c r="AY187" s="114">
        <v>178.5</v>
      </c>
      <c r="AZ187" s="115" t="s">
        <v>516</v>
      </c>
      <c r="BA187" s="101" t="s">
        <v>94</v>
      </c>
      <c r="BB187" s="101" t="s">
        <v>517</v>
      </c>
      <c r="BC187" s="102" t="s">
        <v>518</v>
      </c>
      <c r="BD187" s="57"/>
      <c r="BE187" s="114">
        <v>187.75</v>
      </c>
      <c r="BF187" s="101" t="s">
        <v>871</v>
      </c>
      <c r="BG187" s="101" t="s">
        <v>101</v>
      </c>
      <c r="BH187" s="101" t="s">
        <v>213</v>
      </c>
      <c r="BI187" s="102">
        <v>10</v>
      </c>
      <c r="BJ187" s="91"/>
      <c r="BK187" s="119" t="s">
        <v>509</v>
      </c>
      <c r="BL187" s="121"/>
      <c r="BM187" s="91"/>
      <c r="BN187" s="100">
        <v>116</v>
      </c>
      <c r="BO187" s="101" t="s">
        <v>578</v>
      </c>
      <c r="BQ187" s="100">
        <v>199</v>
      </c>
      <c r="BR187" s="101" t="s">
        <v>1037</v>
      </c>
      <c r="BY187" s="114">
        <v>87.33333333333333</v>
      </c>
      <c r="BZ187" s="101" t="s">
        <v>647</v>
      </c>
      <c r="CA187" s="101" t="s">
        <v>94</v>
      </c>
      <c r="CB187" s="101" t="s">
        <v>204</v>
      </c>
      <c r="CC187" s="102">
        <v>6</v>
      </c>
      <c r="CE187" s="114">
        <v>2</v>
      </c>
      <c r="CF187" s="101" t="s">
        <v>106</v>
      </c>
      <c r="CG187" s="101" t="s">
        <v>94</v>
      </c>
      <c r="CH187" s="101" t="s">
        <v>107</v>
      </c>
      <c r="CI187" s="102">
        <v>9</v>
      </c>
      <c r="CK187" s="114">
        <v>33.666666666666664</v>
      </c>
      <c r="CL187" s="101" t="s">
        <v>398</v>
      </c>
      <c r="CM187" s="101" t="s">
        <v>154</v>
      </c>
      <c r="CN187" s="101" t="s">
        <v>213</v>
      </c>
      <c r="CO187" s="102">
        <v>10</v>
      </c>
      <c r="CV187" s="73"/>
      <c r="CW187" s="73"/>
      <c r="CX187" s="73"/>
      <c r="CY187" s="73"/>
      <c r="CZ187" s="72"/>
      <c r="DA187" s="72"/>
      <c r="DB187" s="72"/>
    </row>
    <row r="188" spans="3:106" ht="15">
      <c r="C188" s="100">
        <v>182</v>
      </c>
      <c r="D188" s="101" t="s">
        <v>395</v>
      </c>
      <c r="E188" s="101" t="s">
        <v>94</v>
      </c>
      <c r="F188" s="101" t="s">
        <v>107</v>
      </c>
      <c r="G188" s="102">
        <v>9</v>
      </c>
      <c r="I188" s="103">
        <v>182</v>
      </c>
      <c r="J188" s="104" t="s">
        <v>663</v>
      </c>
      <c r="K188" s="104" t="s">
        <v>94</v>
      </c>
      <c r="L188" s="104" t="s">
        <v>175</v>
      </c>
      <c r="M188" s="105">
        <v>6</v>
      </c>
      <c r="N188" s="80"/>
      <c r="O188" s="57"/>
      <c r="P188" s="57"/>
      <c r="Q188" s="57"/>
      <c r="R188" s="57"/>
      <c r="T188" s="103">
        <v>182</v>
      </c>
      <c r="U188" s="109" t="s">
        <v>1038</v>
      </c>
      <c r="V188" s="104" t="s">
        <v>907</v>
      </c>
      <c r="W188" s="105" t="s">
        <v>1039</v>
      </c>
      <c r="AE188" s="103">
        <v>182</v>
      </c>
      <c r="AF188" s="2" t="s">
        <v>1021</v>
      </c>
      <c r="AG188" s="104" t="s">
        <v>285</v>
      </c>
      <c r="AH188" s="104" t="s">
        <v>577</v>
      </c>
      <c r="AI188" s="105">
        <v>5</v>
      </c>
      <c r="AK188" s="111" t="s">
        <v>395</v>
      </c>
      <c r="AL188" s="100">
        <v>182</v>
      </c>
      <c r="AM188" s="104">
        <v>192</v>
      </c>
      <c r="AN188" s="104" t="s">
        <v>518</v>
      </c>
      <c r="AO188" s="104" t="s">
        <v>518</v>
      </c>
      <c r="AP188" s="104" t="s">
        <v>518</v>
      </c>
      <c r="AQ188" s="112" t="s">
        <v>518</v>
      </c>
      <c r="AR188" s="113">
        <f t="shared" si="2"/>
        <v>187</v>
      </c>
      <c r="AS188" s="91"/>
      <c r="AT188" s="104" t="e">
        <f>(MATCH("Brian Leonard*",SI,0))</f>
        <v>#N/A</v>
      </c>
      <c r="AU188" s="73" t="e">
        <v>#N/A</v>
      </c>
      <c r="AV188" s="73" t="e">
        <v>#N/A</v>
      </c>
      <c r="AW188" s="73" t="e">
        <v>#N/A</v>
      </c>
      <c r="AX188" s="73" t="e">
        <v>#N/A</v>
      </c>
      <c r="AY188" s="114">
        <v>180</v>
      </c>
      <c r="AZ188" s="115" t="s">
        <v>668</v>
      </c>
      <c r="BA188" s="101" t="s">
        <v>94</v>
      </c>
      <c r="BB188" s="101" t="s">
        <v>146</v>
      </c>
      <c r="BC188" s="102">
        <v>6</v>
      </c>
      <c r="BD188" s="57"/>
      <c r="BE188" s="114">
        <v>191</v>
      </c>
      <c r="BF188" s="101" t="s">
        <v>583</v>
      </c>
      <c r="BG188" s="101" t="s">
        <v>101</v>
      </c>
      <c r="BH188" s="101" t="s">
        <v>146</v>
      </c>
      <c r="BI188" s="102">
        <v>6</v>
      </c>
      <c r="BJ188" s="91"/>
      <c r="BK188" s="100">
        <v>97</v>
      </c>
      <c r="BL188" s="101" t="s">
        <v>510</v>
      </c>
      <c r="BM188" s="91"/>
      <c r="BN188" s="100">
        <v>171</v>
      </c>
      <c r="BO188" s="101" t="s">
        <v>1040</v>
      </c>
      <c r="BQ188" s="100">
        <v>40</v>
      </c>
      <c r="BR188" s="101" t="s">
        <v>1041</v>
      </c>
      <c r="BY188" s="114">
        <v>24</v>
      </c>
      <c r="BZ188" s="101" t="s">
        <v>163</v>
      </c>
      <c r="CA188" s="101" t="s">
        <v>97</v>
      </c>
      <c r="CB188" s="101" t="s">
        <v>164</v>
      </c>
      <c r="CC188" s="102">
        <v>8</v>
      </c>
      <c r="CE188" s="114">
        <v>21.166666666666668</v>
      </c>
      <c r="CF188" s="101" t="s">
        <v>147</v>
      </c>
      <c r="CG188" s="101" t="s">
        <v>97</v>
      </c>
      <c r="CH188" s="101" t="s">
        <v>107</v>
      </c>
      <c r="CI188" s="102">
        <v>9</v>
      </c>
      <c r="CK188" s="114">
        <v>13.166666666666666</v>
      </c>
      <c r="CL188" s="101" t="s">
        <v>212</v>
      </c>
      <c r="CM188" s="101" t="s">
        <v>94</v>
      </c>
      <c r="CN188" s="101" t="s">
        <v>213</v>
      </c>
      <c r="CO188" s="102">
        <v>10</v>
      </c>
      <c r="CV188" s="73"/>
      <c r="CW188" s="73"/>
      <c r="CX188" s="73"/>
      <c r="CY188" s="73"/>
      <c r="CZ188" s="72"/>
      <c r="DA188" s="72"/>
      <c r="DB188" s="72"/>
    </row>
    <row r="189" spans="3:106" ht="15">
      <c r="C189" s="100">
        <v>183</v>
      </c>
      <c r="D189" s="101" t="s">
        <v>788</v>
      </c>
      <c r="E189" s="101" t="s">
        <v>94</v>
      </c>
      <c r="F189" s="101" t="s">
        <v>307</v>
      </c>
      <c r="G189" s="102">
        <v>9</v>
      </c>
      <c r="I189" s="103">
        <v>183</v>
      </c>
      <c r="J189" s="104" t="s">
        <v>1042</v>
      </c>
      <c r="K189" s="104" t="s">
        <v>94</v>
      </c>
      <c r="L189" s="104" t="s">
        <v>441</v>
      </c>
      <c r="M189" s="105">
        <v>6</v>
      </c>
      <c r="N189" s="80"/>
      <c r="O189" s="57"/>
      <c r="P189" s="57"/>
      <c r="Q189" s="57"/>
      <c r="R189" s="57"/>
      <c r="T189" s="103">
        <v>183</v>
      </c>
      <c r="U189" s="109" t="s">
        <v>1043</v>
      </c>
      <c r="V189" s="104" t="s">
        <v>296</v>
      </c>
      <c r="W189" s="105" t="s">
        <v>822</v>
      </c>
      <c r="AE189" s="103">
        <v>183</v>
      </c>
      <c r="AF189" s="2" t="s">
        <v>496</v>
      </c>
      <c r="AG189" s="104" t="s">
        <v>87</v>
      </c>
      <c r="AH189" s="104" t="s">
        <v>220</v>
      </c>
      <c r="AI189" s="105">
        <v>5</v>
      </c>
      <c r="AK189" s="111" t="s">
        <v>788</v>
      </c>
      <c r="AL189" s="100">
        <v>183</v>
      </c>
      <c r="AM189" s="104" t="s">
        <v>518</v>
      </c>
      <c r="AN189" s="104" t="s">
        <v>518</v>
      </c>
      <c r="AO189" s="104" t="s">
        <v>518</v>
      </c>
      <c r="AP189" s="104" t="s">
        <v>518</v>
      </c>
      <c r="AQ189" s="112" t="s">
        <v>518</v>
      </c>
      <c r="AR189" s="113">
        <f t="shared" si="2"/>
        <v>183</v>
      </c>
      <c r="AS189" s="91"/>
      <c r="AT189" s="104" t="e">
        <f>(MATCH("Lorenso Booker*",SI,0))</f>
        <v>#N/A</v>
      </c>
      <c r="AU189" s="73" t="e">
        <v>#N/A</v>
      </c>
      <c r="AV189" s="73" t="e">
        <v>#N/A</v>
      </c>
      <c r="AW189" s="73" t="e">
        <v>#N/A</v>
      </c>
      <c r="AX189" s="73" t="e">
        <v>#N/A</v>
      </c>
      <c r="AY189" s="114">
        <v>181</v>
      </c>
      <c r="AZ189" s="115" t="s">
        <v>691</v>
      </c>
      <c r="BA189" s="101" t="s">
        <v>94</v>
      </c>
      <c r="BB189" s="101" t="s">
        <v>234</v>
      </c>
      <c r="BC189" s="102">
        <v>7</v>
      </c>
      <c r="BD189" s="57"/>
      <c r="BE189" s="114">
        <v>192</v>
      </c>
      <c r="BF189" s="101" t="s">
        <v>122</v>
      </c>
      <c r="BG189" s="101" t="s">
        <v>101</v>
      </c>
      <c r="BH189" s="101" t="s">
        <v>104</v>
      </c>
      <c r="BI189" s="102">
        <v>4</v>
      </c>
      <c r="BJ189" s="91"/>
      <c r="BK189" s="100">
        <v>162</v>
      </c>
      <c r="BL189" s="101" t="s">
        <v>1044</v>
      </c>
      <c r="BM189" s="91"/>
      <c r="BN189" s="100">
        <v>111</v>
      </c>
      <c r="BO189" s="101" t="s">
        <v>699</v>
      </c>
      <c r="BQ189" s="100">
        <v>7</v>
      </c>
      <c r="BR189" s="101" t="s">
        <v>1045</v>
      </c>
      <c r="BY189" s="114">
        <v>72.83333333333333</v>
      </c>
      <c r="BZ189" s="101" t="s">
        <v>407</v>
      </c>
      <c r="CA189" s="101" t="s">
        <v>97</v>
      </c>
      <c r="CB189" s="101" t="s">
        <v>164</v>
      </c>
      <c r="CC189" s="102">
        <v>8</v>
      </c>
      <c r="CE189" s="114">
        <v>41.333333333333336</v>
      </c>
      <c r="CF189" s="101" t="s">
        <v>470</v>
      </c>
      <c r="CG189" s="101" t="s">
        <v>154</v>
      </c>
      <c r="CH189" s="101" t="s">
        <v>107</v>
      </c>
      <c r="CI189" s="102">
        <v>9</v>
      </c>
      <c r="CK189" s="114">
        <v>25.166666666666668</v>
      </c>
      <c r="CL189" s="101" t="s">
        <v>348</v>
      </c>
      <c r="CM189" s="101" t="s">
        <v>94</v>
      </c>
      <c r="CN189" s="101" t="s">
        <v>340</v>
      </c>
      <c r="CO189" s="102">
        <v>10</v>
      </c>
      <c r="CV189" s="73"/>
      <c r="CW189" s="73"/>
      <c r="CX189" s="73"/>
      <c r="CY189" s="73"/>
      <c r="CZ189" s="72"/>
      <c r="DA189" s="72"/>
      <c r="DB189" s="72"/>
    </row>
    <row r="190" spans="3:106" ht="15">
      <c r="C190" s="100">
        <v>184</v>
      </c>
      <c r="D190" s="101" t="s">
        <v>187</v>
      </c>
      <c r="E190" s="101" t="s">
        <v>94</v>
      </c>
      <c r="F190" s="101" t="s">
        <v>103</v>
      </c>
      <c r="G190" s="102">
        <v>8</v>
      </c>
      <c r="I190" s="103">
        <v>184</v>
      </c>
      <c r="J190" s="104" t="s">
        <v>980</v>
      </c>
      <c r="K190" s="104" t="s">
        <v>154</v>
      </c>
      <c r="L190" s="104" t="s">
        <v>387</v>
      </c>
      <c r="M190" s="105">
        <v>9</v>
      </c>
      <c r="N190" s="80"/>
      <c r="O190" s="57"/>
      <c r="P190" s="57"/>
      <c r="Q190" s="57"/>
      <c r="R190" s="57"/>
      <c r="T190" s="103">
        <v>184</v>
      </c>
      <c r="U190" s="109" t="s">
        <v>1046</v>
      </c>
      <c r="V190" s="104" t="s">
        <v>296</v>
      </c>
      <c r="W190" s="105" t="s">
        <v>822</v>
      </c>
      <c r="AE190" s="103">
        <v>184</v>
      </c>
      <c r="AF190" s="2" t="s">
        <v>1000</v>
      </c>
      <c r="AG190" s="104" t="s">
        <v>202</v>
      </c>
      <c r="AH190" s="104" t="s">
        <v>465</v>
      </c>
      <c r="AI190" s="105">
        <v>10</v>
      </c>
      <c r="AK190" s="111" t="s">
        <v>187</v>
      </c>
      <c r="AL190" s="100">
        <v>184</v>
      </c>
      <c r="AM190" s="104" t="s">
        <v>518</v>
      </c>
      <c r="AN190" s="104" t="s">
        <v>518</v>
      </c>
      <c r="AO190" s="104">
        <v>186</v>
      </c>
      <c r="AP190" s="104" t="s">
        <v>518</v>
      </c>
      <c r="AQ190" s="112" t="s">
        <v>518</v>
      </c>
      <c r="AR190" s="113">
        <f t="shared" si="2"/>
        <v>185</v>
      </c>
      <c r="AS190" s="91"/>
      <c r="AT190" s="104" t="e">
        <f>(MATCH("Marcel Shipp*",SI,0))</f>
        <v>#N/A</v>
      </c>
      <c r="AU190" s="73" t="e">
        <v>#N/A</v>
      </c>
      <c r="AV190" s="73">
        <v>186</v>
      </c>
      <c r="AW190" s="73" t="e">
        <v>#N/A</v>
      </c>
      <c r="AX190" s="73" t="e">
        <v>#N/A</v>
      </c>
      <c r="AY190" s="114">
        <v>181</v>
      </c>
      <c r="AZ190" s="115" t="s">
        <v>404</v>
      </c>
      <c r="BA190" s="101" t="s">
        <v>101</v>
      </c>
      <c r="BB190" s="101" t="s">
        <v>173</v>
      </c>
      <c r="BC190" s="102">
        <v>5</v>
      </c>
      <c r="BD190" s="57"/>
      <c r="BE190" s="114">
        <v>193</v>
      </c>
      <c r="BF190" s="101" t="s">
        <v>136</v>
      </c>
      <c r="BG190" s="101" t="s">
        <v>101</v>
      </c>
      <c r="BH190" s="101" t="s">
        <v>137</v>
      </c>
      <c r="BI190" s="102">
        <v>4</v>
      </c>
      <c r="BJ190" s="91"/>
      <c r="BK190" s="100">
        <v>3</v>
      </c>
      <c r="BL190" s="101" t="s">
        <v>86</v>
      </c>
      <c r="BM190" s="91"/>
      <c r="BN190" s="100">
        <v>18</v>
      </c>
      <c r="BO190" s="101" t="s">
        <v>252</v>
      </c>
      <c r="BQ190" s="100">
        <v>192</v>
      </c>
      <c r="BR190" s="101" t="s">
        <v>1047</v>
      </c>
      <c r="BY190" s="114">
        <v>25.166666666666668</v>
      </c>
      <c r="BZ190" s="101" t="s">
        <v>348</v>
      </c>
      <c r="CA190" s="101" t="s">
        <v>94</v>
      </c>
      <c r="CB190" s="101" t="s">
        <v>340</v>
      </c>
      <c r="CC190" s="102">
        <v>10</v>
      </c>
      <c r="CE190" s="114">
        <v>103.6</v>
      </c>
      <c r="CF190" s="101" t="s">
        <v>481</v>
      </c>
      <c r="CG190" s="101" t="s">
        <v>97</v>
      </c>
      <c r="CH190" s="101" t="s">
        <v>107</v>
      </c>
      <c r="CI190" s="102">
        <v>9</v>
      </c>
      <c r="CK190" s="114">
        <v>42</v>
      </c>
      <c r="CL190" s="101" t="s">
        <v>422</v>
      </c>
      <c r="CM190" s="101" t="s">
        <v>94</v>
      </c>
      <c r="CN190" s="101" t="s">
        <v>393</v>
      </c>
      <c r="CO190" s="102">
        <v>10</v>
      </c>
      <c r="CV190" s="73"/>
      <c r="CW190" s="73"/>
      <c r="CX190" s="73"/>
      <c r="CY190" s="73"/>
      <c r="CZ190" s="72"/>
      <c r="DA190" s="72"/>
      <c r="DB190" s="72"/>
    </row>
    <row r="191" spans="3:106" ht="15">
      <c r="C191" s="100">
        <v>185</v>
      </c>
      <c r="D191" s="101" t="s">
        <v>883</v>
      </c>
      <c r="E191" s="101" t="s">
        <v>94</v>
      </c>
      <c r="F191" s="101" t="s">
        <v>139</v>
      </c>
      <c r="G191" s="102">
        <v>8</v>
      </c>
      <c r="I191" s="103">
        <v>185</v>
      </c>
      <c r="J191" s="104" t="s">
        <v>574</v>
      </c>
      <c r="K191" s="104" t="s">
        <v>101</v>
      </c>
      <c r="L191" s="104" t="s">
        <v>441</v>
      </c>
      <c r="M191" s="105">
        <v>6</v>
      </c>
      <c r="N191" s="80"/>
      <c r="O191" s="57"/>
      <c r="P191" s="57"/>
      <c r="Q191" s="57"/>
      <c r="R191" s="57"/>
      <c r="T191" s="103">
        <v>185</v>
      </c>
      <c r="U191" s="109" t="s">
        <v>1048</v>
      </c>
      <c r="V191" s="104" t="s">
        <v>90</v>
      </c>
      <c r="W191" s="105" t="s">
        <v>881</v>
      </c>
      <c r="AE191" s="103">
        <v>185</v>
      </c>
      <c r="AF191" s="2" t="s">
        <v>871</v>
      </c>
      <c r="AG191" s="104" t="s">
        <v>495</v>
      </c>
      <c r="AH191" s="104" t="s">
        <v>218</v>
      </c>
      <c r="AI191" s="105">
        <v>10</v>
      </c>
      <c r="AK191" s="111" t="s">
        <v>883</v>
      </c>
      <c r="AL191" s="100">
        <v>185</v>
      </c>
      <c r="AM191" s="104">
        <v>146</v>
      </c>
      <c r="AN191" s="104" t="s">
        <v>518</v>
      </c>
      <c r="AO191" s="104" t="s">
        <v>518</v>
      </c>
      <c r="AP191" s="104" t="s">
        <v>518</v>
      </c>
      <c r="AQ191" s="112" t="s">
        <v>518</v>
      </c>
      <c r="AR191" s="113">
        <f t="shared" si="2"/>
        <v>165.5</v>
      </c>
      <c r="AS191" s="91"/>
      <c r="AT191" s="104" t="e">
        <f>(MATCH("Maurice Morris*",SI,0))</f>
        <v>#N/A</v>
      </c>
      <c r="AU191" s="73" t="e">
        <v>#N/A</v>
      </c>
      <c r="AV191" s="73" t="e">
        <v>#N/A</v>
      </c>
      <c r="AW191" s="73" t="e">
        <v>#N/A</v>
      </c>
      <c r="AX191" s="73" t="e">
        <v>#N/A</v>
      </c>
      <c r="AY191" s="114">
        <v>183</v>
      </c>
      <c r="AZ191" s="115" t="s">
        <v>788</v>
      </c>
      <c r="BA191" s="101" t="s">
        <v>94</v>
      </c>
      <c r="BB191" s="101" t="s">
        <v>307</v>
      </c>
      <c r="BC191" s="102">
        <v>9</v>
      </c>
      <c r="BD191" s="57"/>
      <c r="BE191" s="114">
        <v>195</v>
      </c>
      <c r="BF191" s="101" t="s">
        <v>414</v>
      </c>
      <c r="BG191" s="101" t="s">
        <v>101</v>
      </c>
      <c r="BH191" s="101" t="s">
        <v>415</v>
      </c>
      <c r="BI191" s="102">
        <v>5</v>
      </c>
      <c r="BJ191" s="91"/>
      <c r="BK191" s="100">
        <v>166</v>
      </c>
      <c r="BL191" s="101" t="s">
        <v>250</v>
      </c>
      <c r="BM191" s="91"/>
      <c r="BN191" s="100">
        <v>53</v>
      </c>
      <c r="BO191" s="101" t="s">
        <v>203</v>
      </c>
      <c r="BQ191" s="119" t="s">
        <v>633</v>
      </c>
      <c r="BR191" s="121"/>
      <c r="BY191" s="114">
        <v>63.333333333333336</v>
      </c>
      <c r="BZ191" s="101" t="s">
        <v>263</v>
      </c>
      <c r="CA191" s="101" t="s">
        <v>196</v>
      </c>
      <c r="CB191" s="101" t="s">
        <v>241</v>
      </c>
      <c r="CC191" s="102">
        <v>8</v>
      </c>
      <c r="CE191" s="114">
        <v>118.4</v>
      </c>
      <c r="CF191" s="101" t="s">
        <v>537</v>
      </c>
      <c r="CG191" s="101" t="s">
        <v>97</v>
      </c>
      <c r="CH191" s="101" t="s">
        <v>107</v>
      </c>
      <c r="CI191" s="102">
        <v>9</v>
      </c>
      <c r="CK191" s="114">
        <v>43.5</v>
      </c>
      <c r="CL191" s="101" t="s">
        <v>148</v>
      </c>
      <c r="CM191" s="101" t="s">
        <v>94</v>
      </c>
      <c r="CN191" s="101" t="s">
        <v>168</v>
      </c>
      <c r="CO191" s="102">
        <v>10</v>
      </c>
      <c r="CV191" s="73"/>
      <c r="CW191" s="73"/>
      <c r="CX191" s="73"/>
      <c r="CY191" s="73"/>
      <c r="CZ191" s="72"/>
      <c r="DA191" s="72"/>
      <c r="DB191" s="72"/>
    </row>
    <row r="192" spans="3:106" ht="15">
      <c r="C192" s="100">
        <v>186</v>
      </c>
      <c r="D192" s="101" t="s">
        <v>547</v>
      </c>
      <c r="E192" s="101" t="s">
        <v>94</v>
      </c>
      <c r="F192" s="101" t="s">
        <v>374</v>
      </c>
      <c r="G192" s="102">
        <v>7</v>
      </c>
      <c r="I192" s="103">
        <v>186</v>
      </c>
      <c r="J192" s="104" t="s">
        <v>902</v>
      </c>
      <c r="K192" s="104" t="s">
        <v>755</v>
      </c>
      <c r="L192" s="104" t="s">
        <v>175</v>
      </c>
      <c r="M192" s="105">
        <v>6</v>
      </c>
      <c r="N192" s="80"/>
      <c r="O192" s="57"/>
      <c r="P192" s="57"/>
      <c r="Q192" s="57"/>
      <c r="R192" s="57"/>
      <c r="T192" s="103">
        <v>186</v>
      </c>
      <c r="U192" s="109" t="s">
        <v>1049</v>
      </c>
      <c r="V192" s="104" t="s">
        <v>90</v>
      </c>
      <c r="W192" s="105" t="s">
        <v>1039</v>
      </c>
      <c r="AE192" s="103">
        <v>186</v>
      </c>
      <c r="AF192" s="2" t="s">
        <v>808</v>
      </c>
      <c r="AG192" s="104" t="s">
        <v>285</v>
      </c>
      <c r="AH192" s="104" t="s">
        <v>289</v>
      </c>
      <c r="AI192" s="105">
        <v>7</v>
      </c>
      <c r="AK192" s="111" t="s">
        <v>547</v>
      </c>
      <c r="AL192" s="100">
        <v>186</v>
      </c>
      <c r="AM192" s="104" t="s">
        <v>518</v>
      </c>
      <c r="AN192" s="104" t="s">
        <v>518</v>
      </c>
      <c r="AO192" s="104" t="s">
        <v>518</v>
      </c>
      <c r="AP192" s="104" t="s">
        <v>518</v>
      </c>
      <c r="AQ192" s="112" t="s">
        <v>518</v>
      </c>
      <c r="AR192" s="113">
        <f t="shared" si="2"/>
        <v>186</v>
      </c>
      <c r="AS192" s="91"/>
      <c r="AT192" s="104" t="e">
        <f>(MATCH("Jason Wright*",SI,0))</f>
        <v>#N/A</v>
      </c>
      <c r="AU192" s="73" t="e">
        <v>#N/A</v>
      </c>
      <c r="AV192" s="73" t="e">
        <v>#N/A</v>
      </c>
      <c r="AW192" s="73" t="e">
        <v>#N/A</v>
      </c>
      <c r="AX192" s="73" t="e">
        <v>#N/A</v>
      </c>
      <c r="AY192" s="114">
        <v>185</v>
      </c>
      <c r="AZ192" s="115" t="s">
        <v>187</v>
      </c>
      <c r="BA192" s="101" t="s">
        <v>94</v>
      </c>
      <c r="BB192" s="101" t="s">
        <v>103</v>
      </c>
      <c r="BC192" s="102">
        <v>8</v>
      </c>
      <c r="BD192" s="57"/>
      <c r="BE192" s="114">
        <v>196</v>
      </c>
      <c r="BF192" s="101" t="s">
        <v>826</v>
      </c>
      <c r="BG192" s="101" t="s">
        <v>101</v>
      </c>
      <c r="BH192" s="101" t="s">
        <v>152</v>
      </c>
      <c r="BI192" s="102">
        <v>9</v>
      </c>
      <c r="BJ192" s="91"/>
      <c r="BK192" s="100">
        <v>6</v>
      </c>
      <c r="BL192" s="101" t="s">
        <v>478</v>
      </c>
      <c r="BM192" s="91"/>
      <c r="BN192" s="100">
        <v>8</v>
      </c>
      <c r="BO192" s="101" t="s">
        <v>189</v>
      </c>
      <c r="BQ192" s="100">
        <v>121</v>
      </c>
      <c r="BR192" s="101" t="s">
        <v>1050</v>
      </c>
      <c r="BY192" s="114">
        <v>33.666666666666664</v>
      </c>
      <c r="BZ192" s="101" t="s">
        <v>398</v>
      </c>
      <c r="CA192" s="101" t="s">
        <v>154</v>
      </c>
      <c r="CB192" s="101" t="s">
        <v>213</v>
      </c>
      <c r="CC192" s="102">
        <v>10</v>
      </c>
      <c r="CE192" s="114">
        <v>124.2</v>
      </c>
      <c r="CF192" s="101" t="s">
        <v>689</v>
      </c>
      <c r="CG192" s="101" t="s">
        <v>196</v>
      </c>
      <c r="CH192" s="101" t="s">
        <v>107</v>
      </c>
      <c r="CI192" s="102">
        <v>9</v>
      </c>
      <c r="CK192" s="114">
        <v>134.4</v>
      </c>
      <c r="CL192" s="101" t="s">
        <v>836</v>
      </c>
      <c r="CM192" s="101" t="s">
        <v>94</v>
      </c>
      <c r="CN192" s="101" t="s">
        <v>340</v>
      </c>
      <c r="CO192" s="102">
        <v>10</v>
      </c>
      <c r="CV192" s="73"/>
      <c r="CW192" s="73"/>
      <c r="CX192" s="73"/>
      <c r="CY192" s="73"/>
      <c r="CZ192" s="72"/>
      <c r="DA192" s="72"/>
      <c r="DB192" s="72"/>
    </row>
    <row r="193" spans="3:106" ht="15">
      <c r="C193" s="100">
        <v>187</v>
      </c>
      <c r="D193" s="101" t="s">
        <v>365</v>
      </c>
      <c r="E193" s="101" t="s">
        <v>94</v>
      </c>
      <c r="F193" s="101" t="s">
        <v>262</v>
      </c>
      <c r="G193" s="102">
        <v>6</v>
      </c>
      <c r="I193" s="103">
        <v>187</v>
      </c>
      <c r="J193" s="104" t="s">
        <v>325</v>
      </c>
      <c r="K193" s="104" t="s">
        <v>101</v>
      </c>
      <c r="L193" s="104" t="s">
        <v>276</v>
      </c>
      <c r="M193" s="105">
        <v>8</v>
      </c>
      <c r="N193" s="80"/>
      <c r="O193" s="57"/>
      <c r="P193" s="57"/>
      <c r="Q193" s="57"/>
      <c r="R193" s="57"/>
      <c r="T193" s="103">
        <v>187</v>
      </c>
      <c r="U193" s="109" t="s">
        <v>1051</v>
      </c>
      <c r="V193" s="104" t="s">
        <v>296</v>
      </c>
      <c r="W193" s="105" t="s">
        <v>983</v>
      </c>
      <c r="AE193" s="103">
        <v>187</v>
      </c>
      <c r="AF193" s="2" t="s">
        <v>1052</v>
      </c>
      <c r="AG193" s="104" t="s">
        <v>495</v>
      </c>
      <c r="AH193" s="104" t="s">
        <v>278</v>
      </c>
      <c r="AI193" s="105">
        <v>8</v>
      </c>
      <c r="AK193" s="111" t="s">
        <v>365</v>
      </c>
      <c r="AL193" s="100">
        <v>187</v>
      </c>
      <c r="AM193" s="104" t="s">
        <v>518</v>
      </c>
      <c r="AN193" s="104" t="s">
        <v>518</v>
      </c>
      <c r="AO193" s="104" t="s">
        <v>518</v>
      </c>
      <c r="AP193" s="104" t="s">
        <v>518</v>
      </c>
      <c r="AQ193" s="112" t="s">
        <v>518</v>
      </c>
      <c r="AR193" s="113">
        <f t="shared" si="2"/>
        <v>187</v>
      </c>
      <c r="AS193" s="91"/>
      <c r="AT193" s="104" t="e">
        <f>(MATCH("Dwayne Wright*",SI,0))</f>
        <v>#N/A</v>
      </c>
      <c r="AU193" s="73" t="e">
        <v>#N/A</v>
      </c>
      <c r="AV193" s="73" t="e">
        <v>#N/A</v>
      </c>
      <c r="AW193" s="73" t="e">
        <v>#N/A</v>
      </c>
      <c r="AX193" s="73" t="e">
        <v>#N/A</v>
      </c>
      <c r="AY193" s="114">
        <v>186</v>
      </c>
      <c r="AZ193" s="115" t="s">
        <v>547</v>
      </c>
      <c r="BA193" s="101" t="s">
        <v>94</v>
      </c>
      <c r="BB193" s="101" t="s">
        <v>374</v>
      </c>
      <c r="BC193" s="102">
        <v>7</v>
      </c>
      <c r="BD193" s="57"/>
      <c r="BE193" s="114">
        <v>197</v>
      </c>
      <c r="BF193" s="101" t="s">
        <v>423</v>
      </c>
      <c r="BG193" s="101" t="s">
        <v>101</v>
      </c>
      <c r="BH193" s="101" t="s">
        <v>120</v>
      </c>
      <c r="BI193" s="102">
        <v>5</v>
      </c>
      <c r="BJ193" s="91"/>
      <c r="BK193" s="100">
        <v>20</v>
      </c>
      <c r="BL193" s="101" t="s">
        <v>121</v>
      </c>
      <c r="BM193" s="91"/>
      <c r="BN193" s="119" t="s">
        <v>633</v>
      </c>
      <c r="BO193" s="121"/>
      <c r="BQ193" s="100">
        <v>118</v>
      </c>
      <c r="BR193" s="101" t="s">
        <v>1053</v>
      </c>
      <c r="BY193" s="114">
        <v>54.166666666666664</v>
      </c>
      <c r="BZ193" s="101" t="s">
        <v>590</v>
      </c>
      <c r="CA193" s="101" t="s">
        <v>196</v>
      </c>
      <c r="CB193" s="101" t="s">
        <v>124</v>
      </c>
      <c r="CC193" s="102">
        <v>8</v>
      </c>
      <c r="CE193" s="114">
        <v>137.75</v>
      </c>
      <c r="CF193" s="101" t="s">
        <v>729</v>
      </c>
      <c r="CG193" s="101" t="s">
        <v>101</v>
      </c>
      <c r="CH193" s="101" t="s">
        <v>107</v>
      </c>
      <c r="CI193" s="102">
        <v>9</v>
      </c>
      <c r="CK193" s="114">
        <v>168</v>
      </c>
      <c r="CL193" s="101" t="s">
        <v>787</v>
      </c>
      <c r="CM193" s="101" t="s">
        <v>94</v>
      </c>
      <c r="CN193" s="101" t="s">
        <v>213</v>
      </c>
      <c r="CO193" s="102">
        <v>10</v>
      </c>
      <c r="CV193" s="73"/>
      <c r="CW193" s="73"/>
      <c r="CX193" s="73"/>
      <c r="CY193" s="73"/>
      <c r="CZ193" s="72"/>
      <c r="DA193" s="72"/>
      <c r="DB193" s="72"/>
    </row>
    <row r="194" spans="3:106" ht="15">
      <c r="C194" s="100">
        <v>188</v>
      </c>
      <c r="D194" s="101" t="s">
        <v>151</v>
      </c>
      <c r="E194" s="101" t="s">
        <v>94</v>
      </c>
      <c r="F194" s="101" t="s">
        <v>152</v>
      </c>
      <c r="G194" s="102">
        <v>9</v>
      </c>
      <c r="I194" s="103">
        <v>188</v>
      </c>
      <c r="J194" s="104" t="s">
        <v>1054</v>
      </c>
      <c r="K194" s="104" t="s">
        <v>196</v>
      </c>
      <c r="L194" s="104" t="s">
        <v>687</v>
      </c>
      <c r="M194" s="105">
        <v>4</v>
      </c>
      <c r="N194" s="80"/>
      <c r="O194" s="57"/>
      <c r="P194" s="57"/>
      <c r="Q194" s="57"/>
      <c r="R194" s="57"/>
      <c r="T194" s="103">
        <v>188</v>
      </c>
      <c r="U194" s="109" t="s">
        <v>1055</v>
      </c>
      <c r="V194" s="104" t="s">
        <v>179</v>
      </c>
      <c r="W194" s="105" t="s">
        <v>877</v>
      </c>
      <c r="AE194" s="103">
        <v>188</v>
      </c>
      <c r="AF194" s="2" t="s">
        <v>431</v>
      </c>
      <c r="AG194" s="104" t="s">
        <v>202</v>
      </c>
      <c r="AH194" s="104" t="s">
        <v>319</v>
      </c>
      <c r="AI194" s="105">
        <v>4</v>
      </c>
      <c r="AK194" s="111" t="s">
        <v>151</v>
      </c>
      <c r="AL194" s="100">
        <v>188</v>
      </c>
      <c r="AM194" s="104" t="s">
        <v>518</v>
      </c>
      <c r="AN194" s="104" t="s">
        <v>518</v>
      </c>
      <c r="AO194" s="104" t="s">
        <v>518</v>
      </c>
      <c r="AP194" s="104" t="s">
        <v>518</v>
      </c>
      <c r="AQ194" s="112" t="s">
        <v>518</v>
      </c>
      <c r="AR194" s="113">
        <f t="shared" si="2"/>
        <v>188</v>
      </c>
      <c r="AS194" s="91"/>
      <c r="AT194" s="104" t="e">
        <f>(MATCH("Ahmad Bradshaw*",SI,0))</f>
        <v>#N/A</v>
      </c>
      <c r="AU194" s="73" t="e">
        <v>#N/A</v>
      </c>
      <c r="AV194" s="73" t="e">
        <v>#N/A</v>
      </c>
      <c r="AW194" s="73" t="e">
        <v>#N/A</v>
      </c>
      <c r="AX194" s="73" t="e">
        <v>#N/A</v>
      </c>
      <c r="AY194" s="114">
        <v>187</v>
      </c>
      <c r="AZ194" s="115" t="s">
        <v>395</v>
      </c>
      <c r="BA194" s="101" t="s">
        <v>94</v>
      </c>
      <c r="BB194" s="101" t="s">
        <v>107</v>
      </c>
      <c r="BC194" s="102">
        <v>9</v>
      </c>
      <c r="BD194" s="57"/>
      <c r="BE194" s="114">
        <v>198</v>
      </c>
      <c r="BF194" s="101" t="s">
        <v>588</v>
      </c>
      <c r="BG194" s="101" t="s">
        <v>101</v>
      </c>
      <c r="BH194" s="101" t="s">
        <v>184</v>
      </c>
      <c r="BI194" s="102">
        <v>6</v>
      </c>
      <c r="BJ194" s="91"/>
      <c r="BK194" s="100">
        <v>1</v>
      </c>
      <c r="BL194" s="101" t="s">
        <v>123</v>
      </c>
      <c r="BM194" s="91"/>
      <c r="BN194" s="100">
        <v>156</v>
      </c>
      <c r="BO194" s="101" t="s">
        <v>1056</v>
      </c>
      <c r="BQ194" s="100">
        <v>198</v>
      </c>
      <c r="BR194" s="101" t="s">
        <v>1057</v>
      </c>
      <c r="BY194" s="114">
        <v>172</v>
      </c>
      <c r="BZ194" s="101" t="s">
        <v>503</v>
      </c>
      <c r="CA194" s="101" t="s">
        <v>94</v>
      </c>
      <c r="CB194" s="101" t="s">
        <v>173</v>
      </c>
      <c r="CC194" s="102">
        <v>5</v>
      </c>
      <c r="CE194" s="114">
        <v>187</v>
      </c>
      <c r="CF194" s="101" t="s">
        <v>395</v>
      </c>
      <c r="CG194" s="101" t="s">
        <v>94</v>
      </c>
      <c r="CH194" s="101" t="s">
        <v>107</v>
      </c>
      <c r="CI194" s="102">
        <v>9</v>
      </c>
      <c r="CK194" s="114">
        <v>168</v>
      </c>
      <c r="CL194" s="101" t="s">
        <v>868</v>
      </c>
      <c r="CM194" s="101" t="s">
        <v>94</v>
      </c>
      <c r="CN194" s="101" t="s">
        <v>213</v>
      </c>
      <c r="CO194" s="102">
        <v>10</v>
      </c>
      <c r="CV194" s="73"/>
      <c r="CW194" s="73"/>
      <c r="CX194" s="73"/>
      <c r="CY194" s="73"/>
      <c r="CZ194" s="72"/>
      <c r="DA194" s="72"/>
      <c r="DB194" s="72"/>
    </row>
    <row r="195" spans="3:106" ht="15">
      <c r="C195" s="100">
        <v>189</v>
      </c>
      <c r="D195" s="101" t="s">
        <v>771</v>
      </c>
      <c r="E195" s="101" t="s">
        <v>94</v>
      </c>
      <c r="F195" s="101" t="s">
        <v>124</v>
      </c>
      <c r="G195" s="102">
        <v>8</v>
      </c>
      <c r="I195" s="103">
        <v>189</v>
      </c>
      <c r="J195" s="104" t="s">
        <v>1058</v>
      </c>
      <c r="K195" s="104" t="s">
        <v>97</v>
      </c>
      <c r="L195" s="104" t="s">
        <v>125</v>
      </c>
      <c r="M195" s="105">
        <v>8</v>
      </c>
      <c r="N195" s="80"/>
      <c r="O195" s="57"/>
      <c r="P195" s="57"/>
      <c r="Q195" s="57"/>
      <c r="R195" s="57"/>
      <c r="T195" s="103">
        <v>189</v>
      </c>
      <c r="U195" s="109" t="s">
        <v>1059</v>
      </c>
      <c r="V195" s="104" t="s">
        <v>791</v>
      </c>
      <c r="W195" s="105"/>
      <c r="AE195" s="103">
        <v>189</v>
      </c>
      <c r="AF195" s="2" t="s">
        <v>1060</v>
      </c>
      <c r="AG195" s="104" t="s">
        <v>87</v>
      </c>
      <c r="AH195" s="104" t="s">
        <v>351</v>
      </c>
      <c r="AI195" s="105">
        <v>9</v>
      </c>
      <c r="AK195" s="111" t="s">
        <v>771</v>
      </c>
      <c r="AL195" s="100">
        <v>189</v>
      </c>
      <c r="AM195" s="104" t="s">
        <v>518</v>
      </c>
      <c r="AN195" s="104">
        <v>137</v>
      </c>
      <c r="AO195" s="104">
        <v>173</v>
      </c>
      <c r="AP195" s="104" t="s">
        <v>518</v>
      </c>
      <c r="AQ195" s="112" t="s">
        <v>518</v>
      </c>
      <c r="AR195" s="113">
        <f t="shared" si="2"/>
        <v>166.33333333333334</v>
      </c>
      <c r="AS195" s="91"/>
      <c r="AT195" s="104" t="e">
        <f>(MATCH("Michael Bennett*",SI,0))</f>
        <v>#N/A</v>
      </c>
      <c r="AU195" s="73">
        <v>137</v>
      </c>
      <c r="AV195" s="73">
        <v>173</v>
      </c>
      <c r="AW195" s="73" t="e">
        <v>#N/A</v>
      </c>
      <c r="AX195" s="73" t="e">
        <v>#N/A</v>
      </c>
      <c r="AY195" s="114">
        <v>187</v>
      </c>
      <c r="AZ195" s="115" t="s">
        <v>365</v>
      </c>
      <c r="BA195" s="101" t="s">
        <v>94</v>
      </c>
      <c r="BB195" s="101" t="s">
        <v>262</v>
      </c>
      <c r="BC195" s="102">
        <v>6</v>
      </c>
      <c r="BD195" s="57"/>
      <c r="BE195" s="114">
        <v>199</v>
      </c>
      <c r="BF195" s="101" t="s">
        <v>413</v>
      </c>
      <c r="BG195" s="101" t="s">
        <v>101</v>
      </c>
      <c r="BH195" s="101" t="s">
        <v>114</v>
      </c>
      <c r="BI195" s="102">
        <v>7</v>
      </c>
      <c r="BJ195" s="91"/>
      <c r="BK195" s="100">
        <v>82</v>
      </c>
      <c r="BL195" s="101" t="s">
        <v>212</v>
      </c>
      <c r="BM195" s="91"/>
      <c r="BN195" s="100">
        <v>27</v>
      </c>
      <c r="BO195" s="101" t="s">
        <v>334</v>
      </c>
      <c r="BQ195" s="100">
        <v>39</v>
      </c>
      <c r="BR195" s="101" t="s">
        <v>1061</v>
      </c>
      <c r="BY195" s="114">
        <v>70.16666666666667</v>
      </c>
      <c r="BZ195" s="101" t="s">
        <v>569</v>
      </c>
      <c r="CA195" s="101" t="s">
        <v>154</v>
      </c>
      <c r="CB195" s="101" t="s">
        <v>164</v>
      </c>
      <c r="CC195" s="102">
        <v>8</v>
      </c>
      <c r="CE195" s="114">
        <v>42</v>
      </c>
      <c r="CF195" s="101" t="s">
        <v>422</v>
      </c>
      <c r="CG195" s="101" t="s">
        <v>94</v>
      </c>
      <c r="CH195" s="101" t="s">
        <v>393</v>
      </c>
      <c r="CI195" s="102">
        <v>10</v>
      </c>
      <c r="CK195" s="114">
        <v>174.33333333333334</v>
      </c>
      <c r="CL195" s="101" t="s">
        <v>699</v>
      </c>
      <c r="CM195" s="101" t="s">
        <v>94</v>
      </c>
      <c r="CN195" s="101" t="s">
        <v>168</v>
      </c>
      <c r="CO195" s="102">
        <v>10</v>
      </c>
      <c r="CV195" s="73"/>
      <c r="CW195" s="73"/>
      <c r="CX195" s="73"/>
      <c r="CY195" s="73"/>
      <c r="CZ195" s="72"/>
      <c r="DA195" s="72"/>
      <c r="DB195" s="72"/>
    </row>
    <row r="196" spans="3:106" ht="15">
      <c r="C196" s="100">
        <v>190</v>
      </c>
      <c r="D196" s="101" t="s">
        <v>404</v>
      </c>
      <c r="E196" s="101" t="s">
        <v>101</v>
      </c>
      <c r="F196" s="101" t="s">
        <v>173</v>
      </c>
      <c r="G196" s="102">
        <v>5</v>
      </c>
      <c r="I196" s="103">
        <v>190</v>
      </c>
      <c r="J196" s="104" t="s">
        <v>403</v>
      </c>
      <c r="K196" s="104" t="s">
        <v>97</v>
      </c>
      <c r="L196" s="104" t="s">
        <v>305</v>
      </c>
      <c r="M196" s="105">
        <v>7</v>
      </c>
      <c r="N196" s="80"/>
      <c r="O196" s="57"/>
      <c r="P196" s="57"/>
      <c r="Q196" s="57"/>
      <c r="R196" s="57"/>
      <c r="T196" s="103">
        <v>190</v>
      </c>
      <c r="U196" s="109" t="s">
        <v>1062</v>
      </c>
      <c r="V196" s="104" t="s">
        <v>90</v>
      </c>
      <c r="W196" s="105" t="s">
        <v>897</v>
      </c>
      <c r="AE196" s="103">
        <v>190</v>
      </c>
      <c r="AF196" s="2" t="s">
        <v>591</v>
      </c>
      <c r="AG196" s="104" t="s">
        <v>391</v>
      </c>
      <c r="AH196" s="104" t="s">
        <v>269</v>
      </c>
      <c r="AI196" s="105">
        <v>6</v>
      </c>
      <c r="AK196" s="111" t="s">
        <v>404</v>
      </c>
      <c r="AL196" s="100">
        <v>190</v>
      </c>
      <c r="AM196" s="104">
        <v>176</v>
      </c>
      <c r="AN196" s="104" t="s">
        <v>518</v>
      </c>
      <c r="AO196" s="104">
        <v>177</v>
      </c>
      <c r="AP196" s="104" t="s">
        <v>518</v>
      </c>
      <c r="AQ196" s="112" t="s">
        <v>518</v>
      </c>
      <c r="AR196" s="113">
        <f t="shared" si="2"/>
        <v>181</v>
      </c>
      <c r="AS196" s="91"/>
      <c r="AT196" s="104" t="e">
        <f>(MATCH("David Akers*",SI,0))</f>
        <v>#N/A</v>
      </c>
      <c r="AU196" s="73" t="e">
        <v>#N/A</v>
      </c>
      <c r="AV196" s="73">
        <v>177</v>
      </c>
      <c r="AW196" s="73" t="e">
        <v>#N/A</v>
      </c>
      <c r="AX196" s="73" t="e">
        <v>#N/A</v>
      </c>
      <c r="AY196" s="114">
        <v>187.75</v>
      </c>
      <c r="AZ196" s="115" t="s">
        <v>871</v>
      </c>
      <c r="BA196" s="101" t="s">
        <v>101</v>
      </c>
      <c r="BB196" s="101" t="s">
        <v>213</v>
      </c>
      <c r="BC196" s="102">
        <v>10</v>
      </c>
      <c r="BD196" s="57"/>
      <c r="BE196" s="114">
        <v>87.66666666666667</v>
      </c>
      <c r="BF196" s="101" t="s">
        <v>134</v>
      </c>
      <c r="BG196" s="101" t="s">
        <v>105</v>
      </c>
      <c r="BH196" s="101" t="s">
        <v>134</v>
      </c>
      <c r="BI196" s="102">
        <v>9</v>
      </c>
      <c r="BJ196" s="91"/>
      <c r="BK196" s="100">
        <v>100</v>
      </c>
      <c r="BL196" s="101" t="s">
        <v>339</v>
      </c>
      <c r="BM196" s="91"/>
      <c r="BN196" s="100">
        <v>100</v>
      </c>
      <c r="BO196" s="101" t="s">
        <v>1063</v>
      </c>
      <c r="BQ196" s="100">
        <v>135</v>
      </c>
      <c r="BR196" s="101" t="s">
        <v>779</v>
      </c>
      <c r="BY196" s="114">
        <v>158.25</v>
      </c>
      <c r="BZ196" s="101" t="s">
        <v>628</v>
      </c>
      <c r="CA196" s="101" t="s">
        <v>196</v>
      </c>
      <c r="CB196" s="101" t="s">
        <v>222</v>
      </c>
      <c r="CC196" s="102">
        <v>6</v>
      </c>
      <c r="CE196" s="114">
        <v>66.83333333333333</v>
      </c>
      <c r="CF196" s="101" t="s">
        <v>392</v>
      </c>
      <c r="CG196" s="101" t="s">
        <v>97</v>
      </c>
      <c r="CH196" s="101" t="s">
        <v>393</v>
      </c>
      <c r="CI196" s="102">
        <v>10</v>
      </c>
      <c r="CK196" s="114">
        <v>114.33333333333333</v>
      </c>
      <c r="CL196" s="101" t="s">
        <v>313</v>
      </c>
      <c r="CM196" s="101" t="s">
        <v>196</v>
      </c>
      <c r="CN196" s="101" t="s">
        <v>213</v>
      </c>
      <c r="CO196" s="102">
        <v>10</v>
      </c>
      <c r="CV196" s="73"/>
      <c r="CW196" s="73"/>
      <c r="CX196" s="73"/>
      <c r="CY196" s="73"/>
      <c r="CZ196" s="72"/>
      <c r="DA196" s="72"/>
      <c r="DB196" s="72"/>
    </row>
    <row r="197" spans="3:106" ht="15">
      <c r="C197" s="100">
        <v>191</v>
      </c>
      <c r="D197" s="101" t="s">
        <v>583</v>
      </c>
      <c r="E197" s="101" t="s">
        <v>101</v>
      </c>
      <c r="F197" s="101" t="s">
        <v>146</v>
      </c>
      <c r="G197" s="102">
        <v>6</v>
      </c>
      <c r="I197" s="103">
        <v>191</v>
      </c>
      <c r="J197" s="104" t="s">
        <v>788</v>
      </c>
      <c r="K197" s="104" t="s">
        <v>94</v>
      </c>
      <c r="L197" s="104" t="s">
        <v>387</v>
      </c>
      <c r="M197" s="105">
        <v>9</v>
      </c>
      <c r="N197" s="80"/>
      <c r="O197" s="57"/>
      <c r="P197" s="57"/>
      <c r="Q197" s="57"/>
      <c r="R197" s="57"/>
      <c r="T197" s="103">
        <v>191</v>
      </c>
      <c r="U197" s="109" t="s">
        <v>1064</v>
      </c>
      <c r="V197" s="104" t="s">
        <v>90</v>
      </c>
      <c r="W197" s="105" t="s">
        <v>877</v>
      </c>
      <c r="AE197" s="103">
        <v>191</v>
      </c>
      <c r="AF197" s="2" t="s">
        <v>1065</v>
      </c>
      <c r="AG197" s="104" t="s">
        <v>285</v>
      </c>
      <c r="AH197" s="104" t="s">
        <v>577</v>
      </c>
      <c r="AI197" s="105">
        <v>5</v>
      </c>
      <c r="AK197" s="111" t="s">
        <v>583</v>
      </c>
      <c r="AL197" s="100">
        <v>191</v>
      </c>
      <c r="AM197" s="104" t="s">
        <v>518</v>
      </c>
      <c r="AN197" s="104" t="s">
        <v>518</v>
      </c>
      <c r="AO197" s="104" t="s">
        <v>518</v>
      </c>
      <c r="AP197" s="104" t="s">
        <v>518</v>
      </c>
      <c r="AQ197" s="112" t="s">
        <v>518</v>
      </c>
      <c r="AR197" s="113">
        <f t="shared" si="2"/>
        <v>191</v>
      </c>
      <c r="AS197" s="91"/>
      <c r="AT197" s="104" t="e">
        <f>(MATCH("Joe Nedney*",SI,0))</f>
        <v>#N/A</v>
      </c>
      <c r="AU197" s="73" t="e">
        <v>#N/A</v>
      </c>
      <c r="AV197" s="73" t="e">
        <v>#N/A</v>
      </c>
      <c r="AW197" s="73" t="e">
        <v>#N/A</v>
      </c>
      <c r="AX197" s="73" t="e">
        <v>#N/A</v>
      </c>
      <c r="AY197" s="114">
        <v>188</v>
      </c>
      <c r="AZ197" s="115" t="s">
        <v>151</v>
      </c>
      <c r="BA197" s="101" t="s">
        <v>94</v>
      </c>
      <c r="BB197" s="101" t="s">
        <v>152</v>
      </c>
      <c r="BC197" s="102">
        <v>9</v>
      </c>
      <c r="BD197" s="57"/>
      <c r="BE197" s="114">
        <v>91.83333333333333</v>
      </c>
      <c r="BF197" s="101" t="s">
        <v>173</v>
      </c>
      <c r="BG197" s="101" t="s">
        <v>105</v>
      </c>
      <c r="BH197" s="101" t="s">
        <v>173</v>
      </c>
      <c r="BI197" s="102">
        <v>5</v>
      </c>
      <c r="BJ197" s="91"/>
      <c r="BK197" s="100">
        <v>209</v>
      </c>
      <c r="BL197" s="101" t="s">
        <v>826</v>
      </c>
      <c r="BM197" s="91"/>
      <c r="BN197" s="100">
        <v>197</v>
      </c>
      <c r="BO197" s="101" t="s">
        <v>414</v>
      </c>
      <c r="BQ197" s="100">
        <v>130</v>
      </c>
      <c r="BR197" s="101" t="s">
        <v>1066</v>
      </c>
      <c r="BY197" s="114">
        <v>21.166666666666668</v>
      </c>
      <c r="BZ197" s="101" t="s">
        <v>147</v>
      </c>
      <c r="CA197" s="101" t="s">
        <v>97</v>
      </c>
      <c r="CB197" s="101" t="s">
        <v>107</v>
      </c>
      <c r="CC197" s="102">
        <v>9</v>
      </c>
      <c r="CE197" s="114">
        <v>65.66666666666667</v>
      </c>
      <c r="CF197" s="101" t="s">
        <v>170</v>
      </c>
      <c r="CG197" s="101" t="s">
        <v>154</v>
      </c>
      <c r="CH197" s="101" t="s">
        <v>171</v>
      </c>
      <c r="CI197" s="102">
        <v>4</v>
      </c>
      <c r="CK197" s="114">
        <v>43.5</v>
      </c>
      <c r="CL197" s="101" t="s">
        <v>223</v>
      </c>
      <c r="CM197" s="101" t="s">
        <v>97</v>
      </c>
      <c r="CN197" s="101" t="s">
        <v>168</v>
      </c>
      <c r="CO197" s="102">
        <v>10</v>
      </c>
      <c r="CV197" s="73"/>
      <c r="CW197" s="73"/>
      <c r="CX197" s="73"/>
      <c r="CY197" s="73"/>
      <c r="CZ197" s="72"/>
      <c r="DA197" s="72"/>
      <c r="DB197" s="72"/>
    </row>
    <row r="198" spans="3:106" ht="15">
      <c r="C198" s="100">
        <v>192</v>
      </c>
      <c r="D198" s="101" t="s">
        <v>122</v>
      </c>
      <c r="E198" s="101" t="s">
        <v>101</v>
      </c>
      <c r="F198" s="101" t="s">
        <v>104</v>
      </c>
      <c r="G198" s="102">
        <v>4</v>
      </c>
      <c r="I198" s="103">
        <v>192</v>
      </c>
      <c r="J198" s="104" t="s">
        <v>395</v>
      </c>
      <c r="K198" s="104" t="s">
        <v>94</v>
      </c>
      <c r="L198" s="104" t="s">
        <v>108</v>
      </c>
      <c r="M198" s="105">
        <v>9</v>
      </c>
      <c r="N198" s="80"/>
      <c r="O198" s="57"/>
      <c r="P198" s="57"/>
      <c r="Q198" s="57"/>
      <c r="R198" s="57"/>
      <c r="T198" s="103">
        <v>192</v>
      </c>
      <c r="U198" s="109" t="s">
        <v>1067</v>
      </c>
      <c r="V198" s="104" t="s">
        <v>791</v>
      </c>
      <c r="W198" s="105"/>
      <c r="AE198" s="103">
        <v>192</v>
      </c>
      <c r="AF198" s="2" t="s">
        <v>382</v>
      </c>
      <c r="AG198" s="104" t="s">
        <v>285</v>
      </c>
      <c r="AH198" s="104" t="s">
        <v>269</v>
      </c>
      <c r="AI198" s="105">
        <v>6</v>
      </c>
      <c r="AK198" s="111" t="s">
        <v>122</v>
      </c>
      <c r="AL198" s="100">
        <v>192</v>
      </c>
      <c r="AM198" s="104" t="s">
        <v>518</v>
      </c>
      <c r="AN198" s="104" t="s">
        <v>518</v>
      </c>
      <c r="AO198" s="104" t="s">
        <v>518</v>
      </c>
      <c r="AP198" s="104" t="s">
        <v>518</v>
      </c>
      <c r="AQ198" s="112" t="s">
        <v>518</v>
      </c>
      <c r="AR198" s="113">
        <f t="shared" si="2"/>
        <v>192</v>
      </c>
      <c r="AS198" s="91"/>
      <c r="AT198" s="104" t="e">
        <f>(MATCH("Josh Scobee*",SI,0))</f>
        <v>#N/A</v>
      </c>
      <c r="AU198" s="73" t="e">
        <v>#N/A</v>
      </c>
      <c r="AV198" s="73" t="e">
        <v>#N/A</v>
      </c>
      <c r="AW198" s="73" t="e">
        <v>#N/A</v>
      </c>
      <c r="AX198" s="73" t="e">
        <v>#N/A</v>
      </c>
      <c r="AY198" s="114">
        <v>191</v>
      </c>
      <c r="AZ198" s="115" t="s">
        <v>583</v>
      </c>
      <c r="BA198" s="101" t="s">
        <v>101</v>
      </c>
      <c r="BB198" s="101" t="s">
        <v>146</v>
      </c>
      <c r="BC198" s="102">
        <v>6</v>
      </c>
      <c r="BD198" s="57"/>
      <c r="BE198" s="114">
        <v>93</v>
      </c>
      <c r="BF198" s="101" t="s">
        <v>241</v>
      </c>
      <c r="BG198" s="101" t="s">
        <v>105</v>
      </c>
      <c r="BH198" s="101" t="s">
        <v>241</v>
      </c>
      <c r="BI198" s="102">
        <v>8</v>
      </c>
      <c r="BJ198" s="91"/>
      <c r="BK198" s="100">
        <v>71</v>
      </c>
      <c r="BL198" s="101" t="s">
        <v>270</v>
      </c>
      <c r="BM198" s="91"/>
      <c r="BN198" s="100">
        <v>2</v>
      </c>
      <c r="BO198" s="101" t="s">
        <v>138</v>
      </c>
      <c r="BQ198" s="100">
        <v>2</v>
      </c>
      <c r="BR198" s="101" t="s">
        <v>1068</v>
      </c>
      <c r="BY198" s="114">
        <v>15</v>
      </c>
      <c r="BZ198" s="101" t="s">
        <v>242</v>
      </c>
      <c r="CA198" s="101" t="s">
        <v>94</v>
      </c>
      <c r="CB198" s="101" t="s">
        <v>222</v>
      </c>
      <c r="CC198" s="102">
        <v>6</v>
      </c>
      <c r="CE198" s="114">
        <v>116</v>
      </c>
      <c r="CF198" s="101" t="s">
        <v>264</v>
      </c>
      <c r="CG198" s="101" t="s">
        <v>94</v>
      </c>
      <c r="CH198" s="101" t="s">
        <v>171</v>
      </c>
      <c r="CI198" s="102">
        <v>4</v>
      </c>
      <c r="CK198" s="114">
        <v>43.666666666666664</v>
      </c>
      <c r="CL198" s="101" t="s">
        <v>298</v>
      </c>
      <c r="CM198" s="101" t="s">
        <v>97</v>
      </c>
      <c r="CN198" s="101" t="s">
        <v>213</v>
      </c>
      <c r="CO198" s="102">
        <v>10</v>
      </c>
      <c r="CV198" s="73"/>
      <c r="CW198" s="73"/>
      <c r="CX198" s="73"/>
      <c r="CY198" s="73"/>
      <c r="CZ198" s="72"/>
      <c r="DA198" s="72"/>
      <c r="DB198" s="72"/>
    </row>
    <row r="199" spans="3:106" ht="15">
      <c r="C199" s="100">
        <v>193</v>
      </c>
      <c r="D199" s="101" t="s">
        <v>136</v>
      </c>
      <c r="E199" s="101" t="s">
        <v>101</v>
      </c>
      <c r="F199" s="101" t="s">
        <v>137</v>
      </c>
      <c r="G199" s="102">
        <v>4</v>
      </c>
      <c r="I199" s="103">
        <v>193</v>
      </c>
      <c r="J199" s="104" t="s">
        <v>871</v>
      </c>
      <c r="K199" s="104" t="s">
        <v>101</v>
      </c>
      <c r="L199" s="104" t="s">
        <v>376</v>
      </c>
      <c r="M199" s="105">
        <v>10</v>
      </c>
      <c r="N199" s="80"/>
      <c r="O199" s="57"/>
      <c r="P199" s="57"/>
      <c r="Q199" s="57"/>
      <c r="R199" s="57"/>
      <c r="T199" s="103">
        <v>193</v>
      </c>
      <c r="U199" s="109" t="s">
        <v>1069</v>
      </c>
      <c r="V199" s="104" t="s">
        <v>907</v>
      </c>
      <c r="W199" s="105" t="s">
        <v>758</v>
      </c>
      <c r="AE199" s="103">
        <v>193</v>
      </c>
      <c r="AF199" s="2" t="s">
        <v>1070</v>
      </c>
      <c r="AG199" s="104" t="s">
        <v>285</v>
      </c>
      <c r="AH199" s="104" t="s">
        <v>232</v>
      </c>
      <c r="AI199" s="105">
        <v>4</v>
      </c>
      <c r="AK199" s="111" t="s">
        <v>136</v>
      </c>
      <c r="AL199" s="100">
        <v>193</v>
      </c>
      <c r="AM199" s="104" t="s">
        <v>518</v>
      </c>
      <c r="AN199" s="104" t="s">
        <v>518</v>
      </c>
      <c r="AO199" s="104" t="s">
        <v>518</v>
      </c>
      <c r="AP199" s="104" t="s">
        <v>518</v>
      </c>
      <c r="AQ199" s="112" t="s">
        <v>518</v>
      </c>
      <c r="AR199" s="113">
        <f t="shared" si="2"/>
        <v>193</v>
      </c>
      <c r="AS199" s="91"/>
      <c r="AT199" s="104" t="e">
        <f>(MATCH("Olindo Mare*",SI,0))</f>
        <v>#N/A</v>
      </c>
      <c r="AU199" s="73" t="e">
        <v>#N/A</v>
      </c>
      <c r="AV199" s="73" t="e">
        <v>#N/A</v>
      </c>
      <c r="AW199" s="73" t="e">
        <v>#N/A</v>
      </c>
      <c r="AX199" s="73" t="e">
        <v>#N/A</v>
      </c>
      <c r="AY199" s="114">
        <v>192</v>
      </c>
      <c r="AZ199" s="115" t="s">
        <v>122</v>
      </c>
      <c r="BA199" s="101" t="s">
        <v>101</v>
      </c>
      <c r="BB199" s="101" t="s">
        <v>104</v>
      </c>
      <c r="BC199" s="102">
        <v>4</v>
      </c>
      <c r="BD199" s="57"/>
      <c r="BE199" s="114">
        <v>106.2</v>
      </c>
      <c r="BF199" s="101" t="s">
        <v>213</v>
      </c>
      <c r="BG199" s="101" t="s">
        <v>105</v>
      </c>
      <c r="BH199" s="101" t="s">
        <v>213</v>
      </c>
      <c r="BI199" s="102">
        <v>10</v>
      </c>
      <c r="BJ199" s="91"/>
      <c r="BK199" s="100">
        <v>234</v>
      </c>
      <c r="BL199" s="101" t="s">
        <v>903</v>
      </c>
      <c r="BM199" s="91"/>
      <c r="BN199" s="100">
        <v>86</v>
      </c>
      <c r="BO199" s="101" t="s">
        <v>397</v>
      </c>
      <c r="BQ199" s="100">
        <v>149</v>
      </c>
      <c r="BR199" s="101" t="s">
        <v>1071</v>
      </c>
      <c r="BY199" s="114">
        <v>97.33333333333333</v>
      </c>
      <c r="BZ199" s="101" t="s">
        <v>675</v>
      </c>
      <c r="CA199" s="101" t="s">
        <v>94</v>
      </c>
      <c r="CB199" s="101" t="s">
        <v>234</v>
      </c>
      <c r="CC199" s="102">
        <v>7</v>
      </c>
      <c r="CE199" s="114">
        <v>116.4</v>
      </c>
      <c r="CF199" s="101" t="s">
        <v>275</v>
      </c>
      <c r="CG199" s="101" t="s">
        <v>94</v>
      </c>
      <c r="CH199" s="101" t="s">
        <v>171</v>
      </c>
      <c r="CI199" s="102">
        <v>4</v>
      </c>
      <c r="CK199" s="114">
        <v>55.166666666666664</v>
      </c>
      <c r="CL199" s="101" t="s">
        <v>339</v>
      </c>
      <c r="CM199" s="101" t="s">
        <v>97</v>
      </c>
      <c r="CN199" s="101" t="s">
        <v>340</v>
      </c>
      <c r="CO199" s="102">
        <v>10</v>
      </c>
      <c r="CV199" s="73"/>
      <c r="CW199" s="73"/>
      <c r="CX199" s="73"/>
      <c r="CY199" s="73"/>
      <c r="CZ199" s="72"/>
      <c r="DA199" s="72"/>
      <c r="DB199" s="72"/>
    </row>
    <row r="200" spans="3:106" ht="15">
      <c r="C200" s="100">
        <v>194</v>
      </c>
      <c r="D200" s="101" t="s">
        <v>871</v>
      </c>
      <c r="E200" s="101" t="s">
        <v>101</v>
      </c>
      <c r="F200" s="101" t="s">
        <v>213</v>
      </c>
      <c r="G200" s="102">
        <v>10</v>
      </c>
      <c r="I200" s="103">
        <v>194</v>
      </c>
      <c r="J200" s="104" t="s">
        <v>968</v>
      </c>
      <c r="K200" s="104" t="s">
        <v>154</v>
      </c>
      <c r="L200" s="104" t="s">
        <v>416</v>
      </c>
      <c r="M200" s="105">
        <v>4</v>
      </c>
      <c r="N200" s="80"/>
      <c r="O200" s="57"/>
      <c r="P200" s="57"/>
      <c r="Q200" s="57"/>
      <c r="R200" s="57"/>
      <c r="T200" s="103">
        <v>194</v>
      </c>
      <c r="U200" s="109" t="s">
        <v>1072</v>
      </c>
      <c r="V200" s="104" t="s">
        <v>179</v>
      </c>
      <c r="W200" s="105" t="s">
        <v>926</v>
      </c>
      <c r="AE200" s="103">
        <v>194</v>
      </c>
      <c r="AF200" s="2" t="s">
        <v>941</v>
      </c>
      <c r="AG200" s="104" t="s">
        <v>285</v>
      </c>
      <c r="AH200" s="104" t="s">
        <v>543</v>
      </c>
      <c r="AI200" s="105">
        <v>8</v>
      </c>
      <c r="AK200" s="111" t="s">
        <v>871</v>
      </c>
      <c r="AL200" s="100">
        <v>194</v>
      </c>
      <c r="AM200" s="104">
        <v>193</v>
      </c>
      <c r="AN200" s="104" t="s">
        <v>518</v>
      </c>
      <c r="AO200" s="104">
        <v>179</v>
      </c>
      <c r="AP200" s="104" t="s">
        <v>518</v>
      </c>
      <c r="AQ200" s="112">
        <v>185</v>
      </c>
      <c r="AR200" s="113">
        <f aca="true" t="shared" si="3" ref="AR200:AR206">AVERAGE(AL200:AQ200)</f>
        <v>187.75</v>
      </c>
      <c r="AS200" s="91"/>
      <c r="AT200" s="104">
        <f>(MATCH("Stephen Gostkowski*",SI,0))</f>
        <v>185</v>
      </c>
      <c r="AU200" s="73" t="e">
        <v>#N/A</v>
      </c>
      <c r="AV200" s="73">
        <v>179</v>
      </c>
      <c r="AW200" s="73" t="e">
        <v>#N/A</v>
      </c>
      <c r="AX200" s="73">
        <v>185</v>
      </c>
      <c r="AY200" s="114">
        <v>193</v>
      </c>
      <c r="AZ200" s="115" t="s">
        <v>136</v>
      </c>
      <c r="BA200" s="101" t="s">
        <v>101</v>
      </c>
      <c r="BB200" s="101" t="s">
        <v>137</v>
      </c>
      <c r="BC200" s="102">
        <v>4</v>
      </c>
      <c r="BD200" s="57"/>
      <c r="BE200" s="114">
        <v>111.2</v>
      </c>
      <c r="BF200" s="101" t="s">
        <v>95</v>
      </c>
      <c r="BG200" s="101" t="s">
        <v>105</v>
      </c>
      <c r="BH200" s="101" t="s">
        <v>95</v>
      </c>
      <c r="BI200" s="102">
        <v>7</v>
      </c>
      <c r="BJ200" s="91"/>
      <c r="BK200" s="100">
        <v>128</v>
      </c>
      <c r="BL200" s="101" t="s">
        <v>264</v>
      </c>
      <c r="BM200" s="91"/>
      <c r="BN200" s="100">
        <v>110</v>
      </c>
      <c r="BO200" s="101" t="s">
        <v>303</v>
      </c>
      <c r="BQ200" s="100">
        <v>172</v>
      </c>
      <c r="BR200" s="101" t="s">
        <v>1073</v>
      </c>
      <c r="BY200" s="114">
        <v>87.5</v>
      </c>
      <c r="BZ200" s="101" t="s">
        <v>672</v>
      </c>
      <c r="CA200" s="101" t="s">
        <v>196</v>
      </c>
      <c r="CB200" s="101" t="s">
        <v>146</v>
      </c>
      <c r="CC200" s="102">
        <v>6</v>
      </c>
      <c r="CE200" s="114">
        <v>126.6</v>
      </c>
      <c r="CF200" s="101" t="s">
        <v>283</v>
      </c>
      <c r="CG200" s="101" t="s">
        <v>94</v>
      </c>
      <c r="CH200" s="101" t="s">
        <v>171</v>
      </c>
      <c r="CI200" s="102">
        <v>4</v>
      </c>
      <c r="CK200" s="114">
        <v>66.83333333333333</v>
      </c>
      <c r="CL200" s="101" t="s">
        <v>392</v>
      </c>
      <c r="CM200" s="101" t="s">
        <v>97</v>
      </c>
      <c r="CN200" s="101" t="s">
        <v>393</v>
      </c>
      <c r="CO200" s="102">
        <v>10</v>
      </c>
      <c r="CV200" s="73"/>
      <c r="CW200" s="73"/>
      <c r="CX200" s="73"/>
      <c r="CY200" s="73"/>
      <c r="CZ200" s="72"/>
      <c r="DA200" s="72"/>
      <c r="DB200" s="72"/>
    </row>
    <row r="201" spans="3:106" ht="15">
      <c r="C201" s="100">
        <v>195</v>
      </c>
      <c r="D201" s="101" t="s">
        <v>414</v>
      </c>
      <c r="E201" s="101" t="s">
        <v>101</v>
      </c>
      <c r="F201" s="101" t="s">
        <v>415</v>
      </c>
      <c r="G201" s="102">
        <v>5</v>
      </c>
      <c r="I201" s="103">
        <v>195</v>
      </c>
      <c r="J201" s="104" t="s">
        <v>1074</v>
      </c>
      <c r="K201" s="104" t="s">
        <v>97</v>
      </c>
      <c r="L201" s="104" t="s">
        <v>387</v>
      </c>
      <c r="M201" s="105">
        <v>9</v>
      </c>
      <c r="N201" s="80"/>
      <c r="O201" s="57"/>
      <c r="P201" s="57"/>
      <c r="Q201" s="57"/>
      <c r="R201" s="57"/>
      <c r="T201" s="103">
        <v>195</v>
      </c>
      <c r="U201" s="109" t="s">
        <v>1075</v>
      </c>
      <c r="V201" s="104" t="s">
        <v>90</v>
      </c>
      <c r="W201" s="105" t="s">
        <v>913</v>
      </c>
      <c r="AE201" s="103">
        <v>195</v>
      </c>
      <c r="AF201" s="2" t="s">
        <v>699</v>
      </c>
      <c r="AG201" s="104" t="s">
        <v>87</v>
      </c>
      <c r="AH201" s="104" t="s">
        <v>480</v>
      </c>
      <c r="AI201" s="105">
        <v>10</v>
      </c>
      <c r="AK201" s="111" t="s">
        <v>414</v>
      </c>
      <c r="AL201" s="100">
        <v>195</v>
      </c>
      <c r="AM201" s="104" t="s">
        <v>518</v>
      </c>
      <c r="AN201" s="104" t="s">
        <v>518</v>
      </c>
      <c r="AO201" s="104" t="s">
        <v>518</v>
      </c>
      <c r="AP201" s="104" t="s">
        <v>518</v>
      </c>
      <c r="AQ201" s="112" t="s">
        <v>518</v>
      </c>
      <c r="AR201" s="113">
        <f t="shared" si="3"/>
        <v>195</v>
      </c>
      <c r="AS201" s="91"/>
      <c r="AT201" s="104" t="e">
        <f>(MATCH("Sebastian Janikowski*",SI,0))</f>
        <v>#N/A</v>
      </c>
      <c r="AU201" s="73" t="e">
        <v>#N/A</v>
      </c>
      <c r="AV201" s="73" t="e">
        <v>#N/A</v>
      </c>
      <c r="AW201" s="73" t="e">
        <v>#N/A</v>
      </c>
      <c r="AX201" s="73" t="e">
        <v>#N/A</v>
      </c>
      <c r="AY201" s="114">
        <v>195</v>
      </c>
      <c r="AZ201" s="115" t="s">
        <v>414</v>
      </c>
      <c r="BA201" s="101" t="s">
        <v>101</v>
      </c>
      <c r="BB201" s="101" t="s">
        <v>415</v>
      </c>
      <c r="BC201" s="102">
        <v>5</v>
      </c>
      <c r="BD201" s="57"/>
      <c r="BE201" s="114">
        <v>134.2</v>
      </c>
      <c r="BF201" s="101" t="s">
        <v>164</v>
      </c>
      <c r="BG201" s="101" t="s">
        <v>105</v>
      </c>
      <c r="BH201" s="101" t="s">
        <v>164</v>
      </c>
      <c r="BI201" s="102">
        <v>8</v>
      </c>
      <c r="BJ201" s="91"/>
      <c r="BK201" s="119" t="s">
        <v>540</v>
      </c>
      <c r="BL201" s="121"/>
      <c r="BM201" s="91"/>
      <c r="BN201" s="100">
        <v>10</v>
      </c>
      <c r="BO201" s="101" t="s">
        <v>113</v>
      </c>
      <c r="BQ201" s="100">
        <v>16</v>
      </c>
      <c r="BR201" s="101" t="s">
        <v>1076</v>
      </c>
      <c r="BY201" s="114">
        <v>65.66666666666667</v>
      </c>
      <c r="BZ201" s="101" t="s">
        <v>170</v>
      </c>
      <c r="CA201" s="101" t="s">
        <v>154</v>
      </c>
      <c r="CB201" s="101" t="s">
        <v>171</v>
      </c>
      <c r="CC201" s="102">
        <v>4</v>
      </c>
      <c r="CE201" s="114">
        <v>143.25</v>
      </c>
      <c r="CF201" s="101" t="s">
        <v>356</v>
      </c>
      <c r="CG201" s="101" t="s">
        <v>97</v>
      </c>
      <c r="CH201" s="101" t="s">
        <v>171</v>
      </c>
      <c r="CI201" s="102">
        <v>4</v>
      </c>
      <c r="CK201" s="114">
        <v>79.83333333333333</v>
      </c>
      <c r="CL201" s="101" t="s">
        <v>445</v>
      </c>
      <c r="CM201" s="101" t="s">
        <v>97</v>
      </c>
      <c r="CN201" s="101" t="s">
        <v>340</v>
      </c>
      <c r="CO201" s="102">
        <v>10</v>
      </c>
      <c r="CV201" s="73"/>
      <c r="CW201" s="73"/>
      <c r="CX201" s="73"/>
      <c r="CY201" s="73"/>
      <c r="CZ201" s="72"/>
      <c r="DA201" s="72"/>
      <c r="DB201" s="72"/>
    </row>
    <row r="202" spans="3:106" ht="15">
      <c r="C202" s="100">
        <v>196</v>
      </c>
      <c r="D202" s="101" t="s">
        <v>826</v>
      </c>
      <c r="E202" s="101" t="s">
        <v>101</v>
      </c>
      <c r="F202" s="101" t="s">
        <v>152</v>
      </c>
      <c r="G202" s="102">
        <v>9</v>
      </c>
      <c r="I202" s="103">
        <v>196</v>
      </c>
      <c r="J202" s="104" t="s">
        <v>814</v>
      </c>
      <c r="K202" s="104" t="s">
        <v>97</v>
      </c>
      <c r="L202" s="104" t="s">
        <v>589</v>
      </c>
      <c r="M202" s="105">
        <v>7</v>
      </c>
      <c r="N202" s="80"/>
      <c r="O202" s="57"/>
      <c r="P202" s="57"/>
      <c r="Q202" s="57"/>
      <c r="R202" s="57"/>
      <c r="T202" s="103">
        <v>196</v>
      </c>
      <c r="U202" s="109" t="s">
        <v>846</v>
      </c>
      <c r="V202" s="104" t="s">
        <v>296</v>
      </c>
      <c r="W202" s="105" t="s">
        <v>784</v>
      </c>
      <c r="AE202" s="103">
        <v>196</v>
      </c>
      <c r="AF202" s="2" t="s">
        <v>669</v>
      </c>
      <c r="AG202" s="104" t="s">
        <v>87</v>
      </c>
      <c r="AH202" s="104" t="s">
        <v>182</v>
      </c>
      <c r="AI202" s="105">
        <v>5</v>
      </c>
      <c r="AK202" s="111" t="s">
        <v>826</v>
      </c>
      <c r="AL202" s="100">
        <v>196</v>
      </c>
      <c r="AM202" s="104" t="s">
        <v>518</v>
      </c>
      <c r="AN202" s="104" t="s">
        <v>518</v>
      </c>
      <c r="AO202" s="104" t="s">
        <v>518</v>
      </c>
      <c r="AP202" s="104" t="s">
        <v>518</v>
      </c>
      <c r="AQ202" s="112" t="s">
        <v>518</v>
      </c>
      <c r="AR202" s="113">
        <f t="shared" si="3"/>
        <v>196</v>
      </c>
      <c r="AS202" s="91"/>
      <c r="AT202" s="104" t="e">
        <f>(MATCH("Lawrence Tynes*",SI,0))</f>
        <v>#N/A</v>
      </c>
      <c r="AU202" s="73" t="e">
        <v>#N/A</v>
      </c>
      <c r="AV202" s="73" t="e">
        <v>#N/A</v>
      </c>
      <c r="AW202" s="73" t="e">
        <v>#N/A</v>
      </c>
      <c r="AX202" s="73" t="e">
        <v>#N/A</v>
      </c>
      <c r="AY202" s="114">
        <v>196</v>
      </c>
      <c r="AZ202" s="115" t="s">
        <v>826</v>
      </c>
      <c r="BA202" s="101" t="s">
        <v>101</v>
      </c>
      <c r="BB202" s="101" t="s">
        <v>152</v>
      </c>
      <c r="BC202" s="102">
        <v>9</v>
      </c>
      <c r="BD202" s="57"/>
      <c r="BE202" s="114">
        <v>152</v>
      </c>
      <c r="BF202" s="101" t="s">
        <v>234</v>
      </c>
      <c r="BG202" s="101" t="s">
        <v>105</v>
      </c>
      <c r="BH202" s="101" t="s">
        <v>234</v>
      </c>
      <c r="BI202" s="102">
        <v>7</v>
      </c>
      <c r="BJ202" s="91"/>
      <c r="BK202" s="100">
        <v>76</v>
      </c>
      <c r="BL202" s="101" t="s">
        <v>470</v>
      </c>
      <c r="BM202" s="91"/>
      <c r="BN202" s="100">
        <v>15</v>
      </c>
      <c r="BO202" s="101" t="s">
        <v>106</v>
      </c>
      <c r="BQ202" s="100">
        <v>11</v>
      </c>
      <c r="BR202" s="101" t="s">
        <v>1077</v>
      </c>
      <c r="BY202" s="114">
        <v>81.66666666666667</v>
      </c>
      <c r="BZ202" s="101" t="s">
        <v>449</v>
      </c>
      <c r="CA202" s="101" t="s">
        <v>97</v>
      </c>
      <c r="CB202" s="101" t="s">
        <v>95</v>
      </c>
      <c r="CC202" s="102">
        <v>7</v>
      </c>
      <c r="CE202" s="114">
        <v>167</v>
      </c>
      <c r="CF202" s="101" t="s">
        <v>302</v>
      </c>
      <c r="CG202" s="101" t="s">
        <v>196</v>
      </c>
      <c r="CH202" s="101" t="s">
        <v>171</v>
      </c>
      <c r="CI202" s="102">
        <v>4</v>
      </c>
      <c r="CK202" s="114">
        <v>88.33333333333333</v>
      </c>
      <c r="CL202" s="101" t="s">
        <v>459</v>
      </c>
      <c r="CM202" s="101" t="s">
        <v>97</v>
      </c>
      <c r="CN202" s="101" t="s">
        <v>213</v>
      </c>
      <c r="CO202" s="102">
        <v>10</v>
      </c>
      <c r="CV202" s="73"/>
      <c r="CW202" s="73"/>
      <c r="CX202" s="73"/>
      <c r="CY202" s="73"/>
      <c r="CZ202" s="72"/>
      <c r="DA202" s="72"/>
      <c r="DB202" s="72"/>
    </row>
    <row r="203" spans="3:106" ht="15">
      <c r="C203" s="100">
        <v>197</v>
      </c>
      <c r="D203" s="101" t="s">
        <v>423</v>
      </c>
      <c r="E203" s="101" t="s">
        <v>101</v>
      </c>
      <c r="F203" s="101" t="s">
        <v>120</v>
      </c>
      <c r="G203" s="102">
        <v>5</v>
      </c>
      <c r="I203" s="103">
        <v>197</v>
      </c>
      <c r="J203" s="104" t="s">
        <v>994</v>
      </c>
      <c r="K203" s="104" t="s">
        <v>755</v>
      </c>
      <c r="L203" s="104" t="s">
        <v>200</v>
      </c>
      <c r="M203" s="105">
        <v>5</v>
      </c>
      <c r="N203" s="80"/>
      <c r="O203" s="57"/>
      <c r="P203" s="57"/>
      <c r="Q203" s="57"/>
      <c r="R203" s="57"/>
      <c r="T203" s="103">
        <v>197</v>
      </c>
      <c r="U203" s="109" t="s">
        <v>1078</v>
      </c>
      <c r="V203" s="104" t="s">
        <v>473</v>
      </c>
      <c r="W203" s="105" t="s">
        <v>877</v>
      </c>
      <c r="AE203" s="103">
        <v>197</v>
      </c>
      <c r="AF203" s="2" t="s">
        <v>833</v>
      </c>
      <c r="AG203" s="104" t="s">
        <v>87</v>
      </c>
      <c r="AH203" s="104" t="s">
        <v>126</v>
      </c>
      <c r="AI203" s="105">
        <v>8</v>
      </c>
      <c r="AK203" s="111" t="s">
        <v>423</v>
      </c>
      <c r="AL203" s="100">
        <v>197</v>
      </c>
      <c r="AM203" s="104" t="s">
        <v>518</v>
      </c>
      <c r="AN203" s="104" t="s">
        <v>518</v>
      </c>
      <c r="AO203" s="104" t="s">
        <v>518</v>
      </c>
      <c r="AP203" s="104" t="s">
        <v>518</v>
      </c>
      <c r="AQ203" s="112" t="s">
        <v>518</v>
      </c>
      <c r="AR203" s="113">
        <f t="shared" si="3"/>
        <v>197</v>
      </c>
      <c r="AS203" s="91"/>
      <c r="AT203" s="104" t="e">
        <f>(MATCH("Ryan Longwell*",SI,0))</f>
        <v>#N/A</v>
      </c>
      <c r="AU203" s="73" t="e">
        <v>#N/A</v>
      </c>
      <c r="AV203" s="73" t="e">
        <v>#N/A</v>
      </c>
      <c r="AW203" s="73" t="e">
        <v>#N/A</v>
      </c>
      <c r="AX203" s="73" t="e">
        <v>#N/A</v>
      </c>
      <c r="AY203" s="114">
        <v>197</v>
      </c>
      <c r="AZ203" s="115" t="s">
        <v>423</v>
      </c>
      <c r="BA203" s="101" t="s">
        <v>101</v>
      </c>
      <c r="BB203" s="101" t="s">
        <v>120</v>
      </c>
      <c r="BC203" s="102">
        <v>5</v>
      </c>
      <c r="BD203" s="57"/>
      <c r="BE203" s="114">
        <v>157</v>
      </c>
      <c r="BF203" s="101" t="s">
        <v>184</v>
      </c>
      <c r="BG203" s="101" t="s">
        <v>105</v>
      </c>
      <c r="BH203" s="101" t="s">
        <v>184</v>
      </c>
      <c r="BI203" s="102">
        <v>6</v>
      </c>
      <c r="BJ203" s="91"/>
      <c r="BK203" s="100">
        <v>277</v>
      </c>
      <c r="BL203" s="101" t="s">
        <v>1079</v>
      </c>
      <c r="BM203" s="91"/>
      <c r="BN203" s="119" t="s">
        <v>654</v>
      </c>
      <c r="BO203" s="121"/>
      <c r="BQ203" s="119" t="s">
        <v>654</v>
      </c>
      <c r="BR203" s="121"/>
      <c r="BY203" s="114">
        <v>89.16666666666667</v>
      </c>
      <c r="BZ203" s="101" t="s">
        <v>227</v>
      </c>
      <c r="CA203" s="101" t="s">
        <v>94</v>
      </c>
      <c r="CB203" s="101" t="s">
        <v>197</v>
      </c>
      <c r="CC203" s="102">
        <v>8</v>
      </c>
      <c r="CE203" s="114">
        <v>20.833333333333332</v>
      </c>
      <c r="CF203" s="101" t="s">
        <v>210</v>
      </c>
      <c r="CG203" s="101" t="s">
        <v>94</v>
      </c>
      <c r="CH203" s="101" t="s">
        <v>211</v>
      </c>
      <c r="CI203" s="102">
        <v>4</v>
      </c>
      <c r="CK203" s="114">
        <v>93.16666666666667</v>
      </c>
      <c r="CL203" s="101" t="s">
        <v>324</v>
      </c>
      <c r="CM203" s="101" t="s">
        <v>97</v>
      </c>
      <c r="CN203" s="101" t="s">
        <v>134</v>
      </c>
      <c r="CO203" s="102">
        <v>10</v>
      </c>
      <c r="CV203" s="73"/>
      <c r="CW203" s="73"/>
      <c r="CX203" s="73"/>
      <c r="CY203" s="73"/>
      <c r="CZ203" s="72"/>
      <c r="DA203" s="72"/>
      <c r="DB203" s="72"/>
    </row>
    <row r="204" spans="3:106" ht="15">
      <c r="C204" s="100">
        <v>198</v>
      </c>
      <c r="D204" s="101" t="s">
        <v>588</v>
      </c>
      <c r="E204" s="101" t="s">
        <v>101</v>
      </c>
      <c r="F204" s="101" t="s">
        <v>184</v>
      </c>
      <c r="G204" s="102">
        <v>6</v>
      </c>
      <c r="I204" s="103">
        <v>198</v>
      </c>
      <c r="J204" s="104" t="s">
        <v>956</v>
      </c>
      <c r="K204" s="104" t="s">
        <v>154</v>
      </c>
      <c r="L204" s="104" t="s">
        <v>617</v>
      </c>
      <c r="M204" s="105">
        <v>8</v>
      </c>
      <c r="N204" s="80"/>
      <c r="O204" s="57"/>
      <c r="P204" s="57"/>
      <c r="Q204" s="57"/>
      <c r="R204" s="57"/>
      <c r="T204" s="103">
        <v>198</v>
      </c>
      <c r="U204" s="109" t="s">
        <v>1080</v>
      </c>
      <c r="V204" s="104" t="s">
        <v>90</v>
      </c>
      <c r="W204" s="105" t="s">
        <v>807</v>
      </c>
      <c r="AE204" s="103">
        <v>198</v>
      </c>
      <c r="AF204" s="2" t="s">
        <v>759</v>
      </c>
      <c r="AG204" s="104" t="s">
        <v>391</v>
      </c>
      <c r="AH204" s="104" t="s">
        <v>351</v>
      </c>
      <c r="AI204" s="105">
        <v>9</v>
      </c>
      <c r="AK204" s="111" t="s">
        <v>588</v>
      </c>
      <c r="AL204" s="100">
        <v>198</v>
      </c>
      <c r="AM204" s="104" t="s">
        <v>518</v>
      </c>
      <c r="AN204" s="104" t="s">
        <v>518</v>
      </c>
      <c r="AO204" s="104" t="s">
        <v>518</v>
      </c>
      <c r="AP204" s="104" t="s">
        <v>518</v>
      </c>
      <c r="AQ204" s="112" t="s">
        <v>518</v>
      </c>
      <c r="AR204" s="113">
        <f t="shared" si="3"/>
        <v>198</v>
      </c>
      <c r="AS204" s="91"/>
      <c r="AT204" s="104" t="e">
        <f>(MATCH("Jeff Reed*",SI,0))</f>
        <v>#N/A</v>
      </c>
      <c r="AU204" s="73" t="e">
        <v>#N/A</v>
      </c>
      <c r="AV204" s="73" t="e">
        <v>#N/A</v>
      </c>
      <c r="AW204" s="73" t="e">
        <v>#N/A</v>
      </c>
      <c r="AX204" s="73" t="e">
        <v>#N/A</v>
      </c>
      <c r="AY204" s="114">
        <v>198</v>
      </c>
      <c r="AZ204" s="115" t="s">
        <v>588</v>
      </c>
      <c r="BA204" s="101" t="s">
        <v>101</v>
      </c>
      <c r="BB204" s="101" t="s">
        <v>184</v>
      </c>
      <c r="BC204" s="102">
        <v>6</v>
      </c>
      <c r="BD204" s="57"/>
      <c r="BE204" s="114">
        <v>159.33333333333334</v>
      </c>
      <c r="BF204" s="101" t="s">
        <v>307</v>
      </c>
      <c r="BG204" s="101" t="s">
        <v>105</v>
      </c>
      <c r="BH204" s="101" t="s">
        <v>307</v>
      </c>
      <c r="BI204" s="102">
        <v>9</v>
      </c>
      <c r="BJ204" s="91"/>
      <c r="BK204" s="100">
        <v>259</v>
      </c>
      <c r="BL204" s="101" t="s">
        <v>187</v>
      </c>
      <c r="BM204" s="91"/>
      <c r="BN204" s="100">
        <v>160</v>
      </c>
      <c r="BO204" s="101" t="s">
        <v>1042</v>
      </c>
      <c r="BQ204" s="100">
        <v>125</v>
      </c>
      <c r="BR204" s="101" t="s">
        <v>1081</v>
      </c>
      <c r="BY204" s="114">
        <v>145.6</v>
      </c>
      <c r="BZ204" s="101" t="s">
        <v>603</v>
      </c>
      <c r="CA204" s="101" t="s">
        <v>97</v>
      </c>
      <c r="CB204" s="101" t="s">
        <v>213</v>
      </c>
      <c r="CC204" s="102">
        <v>10</v>
      </c>
      <c r="CE204" s="114">
        <v>58.833333333333336</v>
      </c>
      <c r="CF204" s="101" t="s">
        <v>334</v>
      </c>
      <c r="CG204" s="101" t="s">
        <v>97</v>
      </c>
      <c r="CH204" s="101" t="s">
        <v>211</v>
      </c>
      <c r="CI204" s="102">
        <v>4</v>
      </c>
      <c r="CK204" s="114">
        <v>145.6</v>
      </c>
      <c r="CL204" s="101" t="s">
        <v>603</v>
      </c>
      <c r="CM204" s="101" t="s">
        <v>97</v>
      </c>
      <c r="CN204" s="101" t="s">
        <v>213</v>
      </c>
      <c r="CO204" s="102">
        <v>10</v>
      </c>
      <c r="CV204" s="73"/>
      <c r="CW204" s="73"/>
      <c r="CX204" s="73"/>
      <c r="CY204" s="73"/>
      <c r="CZ204" s="72"/>
      <c r="DA204" s="72"/>
      <c r="DB204" s="72"/>
    </row>
    <row r="205" spans="3:106" ht="15">
      <c r="C205" s="100">
        <v>199</v>
      </c>
      <c r="D205" s="101" t="s">
        <v>413</v>
      </c>
      <c r="E205" s="101" t="s">
        <v>101</v>
      </c>
      <c r="F205" s="101" t="s">
        <v>114</v>
      </c>
      <c r="G205" s="102">
        <v>7</v>
      </c>
      <c r="I205" s="103">
        <v>199</v>
      </c>
      <c r="J205" s="104" t="s">
        <v>1082</v>
      </c>
      <c r="K205" s="104" t="s">
        <v>154</v>
      </c>
      <c r="L205" s="104" t="s">
        <v>711</v>
      </c>
      <c r="M205" s="105">
        <v>5</v>
      </c>
      <c r="N205" s="80"/>
      <c r="O205" s="57"/>
      <c r="P205" s="57"/>
      <c r="Q205" s="57"/>
      <c r="R205" s="57"/>
      <c r="T205" s="103">
        <v>199</v>
      </c>
      <c r="U205" s="109" t="s">
        <v>1083</v>
      </c>
      <c r="V205" s="104" t="s">
        <v>473</v>
      </c>
      <c r="W205" s="105" t="s">
        <v>926</v>
      </c>
      <c r="AE205" s="103">
        <v>199</v>
      </c>
      <c r="AF205" s="2" t="s">
        <v>1079</v>
      </c>
      <c r="AG205" s="104" t="s">
        <v>391</v>
      </c>
      <c r="AH205" s="104" t="s">
        <v>319</v>
      </c>
      <c r="AI205" s="105">
        <v>4</v>
      </c>
      <c r="AK205" s="111" t="s">
        <v>413</v>
      </c>
      <c r="AL205" s="100">
        <v>199</v>
      </c>
      <c r="AM205" s="104" t="s">
        <v>518</v>
      </c>
      <c r="AN205" s="104" t="s">
        <v>518</v>
      </c>
      <c r="AO205" s="104" t="s">
        <v>518</v>
      </c>
      <c r="AP205" s="104" t="s">
        <v>518</v>
      </c>
      <c r="AQ205" s="112" t="s">
        <v>518</v>
      </c>
      <c r="AR205" s="113">
        <f t="shared" si="3"/>
        <v>199</v>
      </c>
      <c r="AS205" s="91"/>
      <c r="AT205" s="104" t="e">
        <f>(MATCH("John Kasay*",SI,0))</f>
        <v>#N/A</v>
      </c>
      <c r="AU205" s="73" t="e">
        <v>#N/A</v>
      </c>
      <c r="AV205" s="73" t="e">
        <v>#N/A</v>
      </c>
      <c r="AW205" s="73" t="e">
        <v>#N/A</v>
      </c>
      <c r="AX205" s="73" t="e">
        <v>#N/A</v>
      </c>
      <c r="AY205" s="114">
        <v>199</v>
      </c>
      <c r="AZ205" s="115" t="s">
        <v>413</v>
      </c>
      <c r="BA205" s="101" t="s">
        <v>101</v>
      </c>
      <c r="BB205" s="101" t="s">
        <v>114</v>
      </c>
      <c r="BC205" s="102">
        <v>7</v>
      </c>
      <c r="BD205" s="57"/>
      <c r="BE205" s="114">
        <v>163.33333333333334</v>
      </c>
      <c r="BF205" s="101" t="s">
        <v>104</v>
      </c>
      <c r="BG205" s="101" t="s">
        <v>105</v>
      </c>
      <c r="BH205" s="101" t="s">
        <v>104</v>
      </c>
      <c r="BI205" s="102">
        <v>4</v>
      </c>
      <c r="BJ205" s="91"/>
      <c r="BK205" s="100">
        <v>274</v>
      </c>
      <c r="BL205" s="101" t="s">
        <v>714</v>
      </c>
      <c r="BM205" s="91"/>
      <c r="BN205" s="100">
        <v>58</v>
      </c>
      <c r="BO205" s="101" t="s">
        <v>308</v>
      </c>
      <c r="BQ205" s="100">
        <v>38</v>
      </c>
      <c r="BR205" s="101" t="s">
        <v>1084</v>
      </c>
      <c r="BY205" s="114">
        <v>7</v>
      </c>
      <c r="BZ205" s="101" t="s">
        <v>174</v>
      </c>
      <c r="CA205" s="101" t="s">
        <v>94</v>
      </c>
      <c r="CB205" s="101" t="s">
        <v>184</v>
      </c>
      <c r="CC205" s="102">
        <v>6</v>
      </c>
      <c r="CE205" s="114">
        <v>85.5</v>
      </c>
      <c r="CF205" s="101" t="s">
        <v>250</v>
      </c>
      <c r="CG205" s="101" t="s">
        <v>94</v>
      </c>
      <c r="CH205" s="101" t="s">
        <v>211</v>
      </c>
      <c r="CI205" s="102">
        <v>4</v>
      </c>
      <c r="CK205" s="114">
        <v>147</v>
      </c>
      <c r="CL205" s="101" t="s">
        <v>448</v>
      </c>
      <c r="CM205" s="101" t="s">
        <v>97</v>
      </c>
      <c r="CN205" s="101" t="s">
        <v>213</v>
      </c>
      <c r="CO205" s="102">
        <v>10</v>
      </c>
      <c r="CV205" s="73"/>
      <c r="CW205" s="73"/>
      <c r="CX205" s="73"/>
      <c r="CY205" s="73"/>
      <c r="CZ205" s="72"/>
      <c r="DA205" s="72"/>
      <c r="DB205" s="72"/>
    </row>
    <row r="206" spans="3:106" ht="15.75" thickBot="1">
      <c r="C206" s="100">
        <v>200</v>
      </c>
      <c r="D206" s="101" t="s">
        <v>146</v>
      </c>
      <c r="E206" s="101" t="s">
        <v>105</v>
      </c>
      <c r="F206" s="101" t="s">
        <v>146</v>
      </c>
      <c r="G206" s="102">
        <v>6</v>
      </c>
      <c r="I206" s="143">
        <v>200</v>
      </c>
      <c r="J206" s="144" t="s">
        <v>1085</v>
      </c>
      <c r="K206" s="144" t="s">
        <v>154</v>
      </c>
      <c r="L206" s="144" t="s">
        <v>589</v>
      </c>
      <c r="M206" s="145">
        <v>7</v>
      </c>
      <c r="N206" s="80"/>
      <c r="O206" s="57"/>
      <c r="P206" s="57"/>
      <c r="Q206" s="57"/>
      <c r="R206" s="57"/>
      <c r="T206" s="143">
        <v>200</v>
      </c>
      <c r="U206" s="151" t="s">
        <v>1086</v>
      </c>
      <c r="V206" s="144" t="s">
        <v>791</v>
      </c>
      <c r="W206" s="145"/>
      <c r="AE206" s="143">
        <v>200</v>
      </c>
      <c r="AF206" s="2" t="s">
        <v>641</v>
      </c>
      <c r="AG206" s="144" t="s">
        <v>285</v>
      </c>
      <c r="AH206" s="144" t="s">
        <v>279</v>
      </c>
      <c r="AI206" s="145">
        <v>9</v>
      </c>
      <c r="AK206" s="152" t="s">
        <v>146</v>
      </c>
      <c r="AL206" s="153">
        <v>200</v>
      </c>
      <c r="AM206" s="144" t="s">
        <v>518</v>
      </c>
      <c r="AN206" s="144" t="s">
        <v>518</v>
      </c>
      <c r="AO206" s="144" t="s">
        <v>518</v>
      </c>
      <c r="AP206" s="144" t="s">
        <v>518</v>
      </c>
      <c r="AQ206" s="154" t="s">
        <v>518</v>
      </c>
      <c r="AR206" s="155">
        <f t="shared" si="3"/>
        <v>200</v>
      </c>
      <c r="AS206" s="91"/>
      <c r="AT206" s="156" t="e">
        <f>(MATCH("San Francisco*",SI,0))</f>
        <v>#N/A</v>
      </c>
      <c r="AU206" s="73" t="e">
        <v>#N/A</v>
      </c>
      <c r="AV206" s="73" t="e">
        <v>#N/A</v>
      </c>
      <c r="AW206" s="73" t="e">
        <v>#N/A</v>
      </c>
      <c r="AX206" s="73" t="e">
        <v>#N/A</v>
      </c>
      <c r="AY206" s="124">
        <v>200</v>
      </c>
      <c r="AZ206" s="157" t="s">
        <v>146</v>
      </c>
      <c r="BA206" s="125" t="s">
        <v>105</v>
      </c>
      <c r="BB206" s="125" t="s">
        <v>146</v>
      </c>
      <c r="BC206" s="126">
        <v>6</v>
      </c>
      <c r="BD206" s="57"/>
      <c r="BE206" s="124">
        <v>200</v>
      </c>
      <c r="BF206" s="125" t="s">
        <v>146</v>
      </c>
      <c r="BG206" s="125" t="s">
        <v>105</v>
      </c>
      <c r="BH206" s="125" t="s">
        <v>146</v>
      </c>
      <c r="BI206" s="126">
        <v>6</v>
      </c>
      <c r="BJ206" s="91"/>
      <c r="BK206" s="158">
        <v>171</v>
      </c>
      <c r="BL206" s="159" t="s">
        <v>1087</v>
      </c>
      <c r="BM206" s="91"/>
      <c r="BN206" s="158">
        <v>94</v>
      </c>
      <c r="BO206" s="159" t="s">
        <v>1088</v>
      </c>
      <c r="BQ206" s="158">
        <v>15</v>
      </c>
      <c r="BR206" s="159" t="s">
        <v>1089</v>
      </c>
      <c r="BY206" s="124">
        <v>13.5</v>
      </c>
      <c r="BZ206" s="125" t="s">
        <v>240</v>
      </c>
      <c r="CA206" s="125" t="s">
        <v>94</v>
      </c>
      <c r="CB206" s="125" t="s">
        <v>241</v>
      </c>
      <c r="CC206" s="126">
        <v>8</v>
      </c>
      <c r="CE206" s="124">
        <v>87.5</v>
      </c>
      <c r="CF206" s="125" t="s">
        <v>294</v>
      </c>
      <c r="CG206" s="125" t="s">
        <v>196</v>
      </c>
      <c r="CH206" s="125" t="s">
        <v>211</v>
      </c>
      <c r="CI206" s="126">
        <v>4</v>
      </c>
      <c r="CK206" s="124">
        <v>178.5</v>
      </c>
      <c r="CL206" s="125" t="s">
        <v>516</v>
      </c>
      <c r="CM206" s="125" t="s">
        <v>94</v>
      </c>
      <c r="CN206" s="125" t="s">
        <v>517</v>
      </c>
      <c r="CO206" s="126" t="s">
        <v>518</v>
      </c>
      <c r="CV206" s="73"/>
      <c r="CW206" s="73"/>
      <c r="CX206" s="73"/>
      <c r="CY206" s="73"/>
      <c r="CZ206" s="72"/>
      <c r="DA206" s="72"/>
      <c r="DB206" s="72"/>
    </row>
    <row r="207" spans="3:106" ht="15">
      <c r="C207" s="100">
        <v>201</v>
      </c>
      <c r="D207" s="101" t="s">
        <v>222</v>
      </c>
      <c r="E207" s="101" t="s">
        <v>105</v>
      </c>
      <c r="F207" s="101" t="s">
        <v>222</v>
      </c>
      <c r="G207" s="102">
        <v>6</v>
      </c>
      <c r="I207" s="160"/>
      <c r="J207" s="160"/>
      <c r="K207" s="160"/>
      <c r="L207" s="160"/>
      <c r="M207" s="160"/>
      <c r="N207" s="64"/>
      <c r="O207" s="57"/>
      <c r="P207" s="57"/>
      <c r="Q207" s="57"/>
      <c r="R207" s="57"/>
      <c r="U207" s="161"/>
      <c r="AE207" s="73"/>
      <c r="AF207" s="73"/>
      <c r="AG207" s="73"/>
      <c r="AH207" s="73"/>
      <c r="AK207" s="57"/>
      <c r="AL207" s="57"/>
      <c r="AM207" s="73"/>
      <c r="AN207" s="73"/>
      <c r="AO207" s="73"/>
      <c r="AP207" s="73"/>
      <c r="AQ207" s="73"/>
      <c r="AR207" s="162"/>
      <c r="AS207" s="91"/>
      <c r="AT207" s="91"/>
      <c r="AU207" s="91"/>
      <c r="AV207" s="91"/>
      <c r="AW207" s="91"/>
      <c r="AX207" s="91"/>
      <c r="AY207" s="163"/>
      <c r="AZ207" s="57"/>
      <c r="BA207" s="57"/>
      <c r="BB207" s="57"/>
      <c r="BC207" s="57"/>
      <c r="BD207" s="57"/>
      <c r="BE207" s="57"/>
      <c r="BF207" s="57"/>
      <c r="BG207" s="57"/>
      <c r="BH207" s="57"/>
      <c r="BI207" s="57"/>
      <c r="BJ207" s="163"/>
      <c r="BK207" s="57"/>
      <c r="BL207" s="57"/>
      <c r="BM207" s="163"/>
      <c r="BN207" s="57"/>
      <c r="BO207" s="57"/>
      <c r="BP207" s="72"/>
      <c r="BQ207" s="57"/>
      <c r="BR207" s="57"/>
      <c r="BS207" s="72"/>
      <c r="BT207" s="72"/>
      <c r="BU207" s="72"/>
      <c r="BV207" s="72"/>
      <c r="BW207" s="72"/>
      <c r="BX207" s="72"/>
      <c r="BY207" s="163"/>
      <c r="BZ207" s="57"/>
      <c r="CA207" s="57"/>
      <c r="CB207" s="57"/>
      <c r="CC207" s="57"/>
      <c r="CD207" s="72"/>
      <c r="CE207" s="163"/>
      <c r="CF207" s="57"/>
      <c r="CG207" s="57"/>
      <c r="CH207" s="57"/>
      <c r="CI207" s="57"/>
      <c r="CJ207" s="72"/>
      <c r="CK207" s="163"/>
      <c r="CL207" s="57"/>
      <c r="CM207" s="57"/>
      <c r="CN207" s="57"/>
      <c r="CO207" s="57"/>
      <c r="CP207" s="72"/>
      <c r="CV207" s="73"/>
      <c r="CW207" s="73"/>
      <c r="CX207" s="73"/>
      <c r="CY207" s="73"/>
      <c r="CZ207" s="72"/>
      <c r="DA207" s="72"/>
      <c r="DB207" s="72"/>
    </row>
    <row r="208" spans="3:106" ht="15">
      <c r="C208" s="100">
        <v>202</v>
      </c>
      <c r="D208" s="101" t="s">
        <v>139</v>
      </c>
      <c r="E208" s="101" t="s">
        <v>105</v>
      </c>
      <c r="F208" s="101" t="s">
        <v>139</v>
      </c>
      <c r="G208" s="102">
        <v>8</v>
      </c>
      <c r="I208" s="160"/>
      <c r="J208" s="160"/>
      <c r="K208" s="160"/>
      <c r="L208" s="160"/>
      <c r="M208" s="160"/>
      <c r="N208" s="64"/>
      <c r="O208" s="57"/>
      <c r="P208" s="57"/>
      <c r="Q208" s="57"/>
      <c r="R208" s="57"/>
      <c r="U208" s="161"/>
      <c r="AE208" s="73"/>
      <c r="AF208" s="73"/>
      <c r="AG208" s="73"/>
      <c r="AH208" s="73"/>
      <c r="AK208" s="57"/>
      <c r="AL208" s="57"/>
      <c r="AM208" s="73"/>
      <c r="AN208" s="73"/>
      <c r="AO208" s="73"/>
      <c r="AP208" s="73"/>
      <c r="AQ208" s="73"/>
      <c r="AR208" s="162"/>
      <c r="AS208" s="91"/>
      <c r="AT208" s="91"/>
      <c r="AU208" s="91"/>
      <c r="AV208" s="91"/>
      <c r="AW208" s="91"/>
      <c r="AX208" s="91"/>
      <c r="AY208" s="163"/>
      <c r="AZ208" s="57"/>
      <c r="BA208" s="57"/>
      <c r="BB208" s="57"/>
      <c r="BC208" s="57"/>
      <c r="BD208" s="57"/>
      <c r="BE208" s="57"/>
      <c r="BF208" s="57"/>
      <c r="BG208" s="57"/>
      <c r="BH208" s="57"/>
      <c r="BI208" s="57"/>
      <c r="BJ208" s="163"/>
      <c r="BK208" s="57"/>
      <c r="BL208" s="57"/>
      <c r="BM208" s="163"/>
      <c r="BN208" s="57"/>
      <c r="BO208" s="57"/>
      <c r="BP208" s="72"/>
      <c r="BQ208" s="57"/>
      <c r="BR208" s="57"/>
      <c r="BS208" s="72"/>
      <c r="BT208" s="72"/>
      <c r="BU208" s="72"/>
      <c r="BV208" s="72"/>
      <c r="BW208" s="72"/>
      <c r="BX208" s="72"/>
      <c r="BY208" s="163"/>
      <c r="BZ208" s="57"/>
      <c r="CA208" s="57"/>
      <c r="CB208" s="57"/>
      <c r="CC208" s="57"/>
      <c r="CD208" s="72"/>
      <c r="CE208" s="163"/>
      <c r="CF208" s="57"/>
      <c r="CG208" s="57"/>
      <c r="CH208" s="57"/>
      <c r="CI208" s="57"/>
      <c r="CJ208" s="72"/>
      <c r="CK208" s="163"/>
      <c r="CL208" s="57"/>
      <c r="CM208" s="57"/>
      <c r="CN208" s="57"/>
      <c r="CO208" s="57"/>
      <c r="CP208" s="72"/>
      <c r="CV208" s="73"/>
      <c r="CW208" s="73"/>
      <c r="CX208" s="73"/>
      <c r="CY208" s="73"/>
      <c r="CZ208" s="72"/>
      <c r="DA208" s="72"/>
      <c r="DB208" s="72"/>
    </row>
    <row r="209" spans="3:106" ht="15">
      <c r="C209" s="100">
        <v>203</v>
      </c>
      <c r="D209" s="101" t="s">
        <v>130</v>
      </c>
      <c r="E209" s="101" t="s">
        <v>105</v>
      </c>
      <c r="F209" s="101" t="s">
        <v>130</v>
      </c>
      <c r="G209" s="102">
        <v>5</v>
      </c>
      <c r="I209" s="160"/>
      <c r="J209" s="160"/>
      <c r="K209" s="160"/>
      <c r="L209" s="160"/>
      <c r="M209" s="160"/>
      <c r="N209" s="64"/>
      <c r="O209" s="57"/>
      <c r="P209" s="57"/>
      <c r="Q209" s="57"/>
      <c r="R209" s="57"/>
      <c r="U209" s="161"/>
      <c r="AE209" s="73"/>
      <c r="AF209" s="73"/>
      <c r="AG209" s="73"/>
      <c r="AH209" s="73"/>
      <c r="AK209" s="57"/>
      <c r="AL209" s="57"/>
      <c r="AM209" s="73"/>
      <c r="AN209" s="73"/>
      <c r="AO209" s="73"/>
      <c r="AP209" s="73"/>
      <c r="AQ209" s="73"/>
      <c r="AR209" s="162"/>
      <c r="AS209" s="91"/>
      <c r="AT209" s="91"/>
      <c r="AU209" s="91"/>
      <c r="AV209" s="91"/>
      <c r="AW209" s="91"/>
      <c r="AX209" s="91"/>
      <c r="AY209" s="163"/>
      <c r="AZ209" s="57"/>
      <c r="BA209" s="57"/>
      <c r="BB209" s="57"/>
      <c r="BC209" s="57"/>
      <c r="BD209" s="57"/>
      <c r="BE209" s="57"/>
      <c r="BF209" s="57"/>
      <c r="BG209" s="57"/>
      <c r="BH209" s="57"/>
      <c r="BI209" s="57"/>
      <c r="BJ209" s="163"/>
      <c r="BK209" s="57"/>
      <c r="BL209" s="57"/>
      <c r="BM209" s="163"/>
      <c r="BN209" s="57"/>
      <c r="BO209" s="57"/>
      <c r="BP209" s="72"/>
      <c r="BQ209" s="57"/>
      <c r="BR209" s="57"/>
      <c r="BS209" s="72"/>
      <c r="BT209" s="72"/>
      <c r="BU209" s="72"/>
      <c r="BV209" s="72"/>
      <c r="BW209" s="72"/>
      <c r="BX209" s="72"/>
      <c r="BY209" s="163"/>
      <c r="BZ209" s="57"/>
      <c r="CA209" s="57"/>
      <c r="CB209" s="57"/>
      <c r="CC209" s="57"/>
      <c r="CD209" s="72"/>
      <c r="CE209" s="163"/>
      <c r="CF209" s="57"/>
      <c r="CG209" s="57"/>
      <c r="CH209" s="57"/>
      <c r="CI209" s="57"/>
      <c r="CJ209" s="72"/>
      <c r="CK209" s="163"/>
      <c r="CL209" s="57"/>
      <c r="CM209" s="57"/>
      <c r="CN209" s="57"/>
      <c r="CO209" s="57"/>
      <c r="CP209" s="72"/>
      <c r="CV209" s="73"/>
      <c r="CW209" s="73"/>
      <c r="CX209" s="73"/>
      <c r="CY209" s="73"/>
      <c r="CZ209" s="72"/>
      <c r="DA209" s="72"/>
      <c r="DB209" s="72"/>
    </row>
    <row r="210" spans="3:106" ht="15">
      <c r="C210" s="100">
        <v>204</v>
      </c>
      <c r="D210" s="101" t="s">
        <v>114</v>
      </c>
      <c r="E210" s="101" t="s">
        <v>105</v>
      </c>
      <c r="F210" s="101" t="s">
        <v>114</v>
      </c>
      <c r="G210" s="102">
        <v>7</v>
      </c>
      <c r="I210" s="160"/>
      <c r="J210" s="160"/>
      <c r="K210" s="160"/>
      <c r="L210" s="160"/>
      <c r="M210" s="160"/>
      <c r="N210" s="64"/>
      <c r="O210" s="57"/>
      <c r="P210" s="57"/>
      <c r="Q210" s="57"/>
      <c r="R210" s="57"/>
      <c r="U210" s="161"/>
      <c r="AE210" s="73"/>
      <c r="AF210" s="73"/>
      <c r="AG210" s="73"/>
      <c r="AH210" s="73"/>
      <c r="AK210" s="57"/>
      <c r="AL210" s="57"/>
      <c r="AM210" s="73"/>
      <c r="AN210" s="73"/>
      <c r="AO210" s="73"/>
      <c r="AP210" s="73"/>
      <c r="AQ210" s="73"/>
      <c r="AR210" s="162"/>
      <c r="AS210" s="91"/>
      <c r="AT210" s="91"/>
      <c r="AU210" s="91"/>
      <c r="AV210" s="91"/>
      <c r="AW210" s="91"/>
      <c r="AX210" s="91"/>
      <c r="AY210" s="163"/>
      <c r="AZ210" s="57"/>
      <c r="BA210" s="57"/>
      <c r="BB210" s="57"/>
      <c r="BC210" s="57"/>
      <c r="BD210" s="57"/>
      <c r="BE210" s="57"/>
      <c r="BF210" s="57"/>
      <c r="BG210" s="57"/>
      <c r="BH210" s="57"/>
      <c r="BI210" s="57"/>
      <c r="BJ210" s="163"/>
      <c r="BK210" s="57"/>
      <c r="BL210" s="57"/>
      <c r="BM210" s="163"/>
      <c r="BN210" s="57"/>
      <c r="BO210" s="57"/>
      <c r="BP210" s="72"/>
      <c r="BQ210" s="57"/>
      <c r="BR210" s="57"/>
      <c r="BS210" s="72"/>
      <c r="BT210" s="72"/>
      <c r="BU210" s="72"/>
      <c r="BV210" s="72"/>
      <c r="BW210" s="72"/>
      <c r="BX210" s="72"/>
      <c r="BY210" s="163"/>
      <c r="BZ210" s="57"/>
      <c r="CA210" s="57"/>
      <c r="CB210" s="57"/>
      <c r="CC210" s="57"/>
      <c r="CD210" s="72"/>
      <c r="CE210" s="163"/>
      <c r="CF210" s="57"/>
      <c r="CG210" s="57"/>
      <c r="CH210" s="57"/>
      <c r="CI210" s="57"/>
      <c r="CJ210" s="72"/>
      <c r="CK210" s="163"/>
      <c r="CL210" s="57"/>
      <c r="CM210" s="57"/>
      <c r="CN210" s="57"/>
      <c r="CO210" s="57"/>
      <c r="CP210" s="72"/>
      <c r="CV210" s="73"/>
      <c r="CW210" s="73"/>
      <c r="CX210" s="73"/>
      <c r="CY210" s="73"/>
      <c r="CZ210" s="72"/>
      <c r="DA210" s="72"/>
      <c r="DB210" s="72"/>
    </row>
    <row r="211" spans="3:106" ht="15">
      <c r="C211" s="100">
        <v>205</v>
      </c>
      <c r="D211" s="101" t="s">
        <v>120</v>
      </c>
      <c r="E211" s="101" t="s">
        <v>105</v>
      </c>
      <c r="F211" s="101" t="s">
        <v>120</v>
      </c>
      <c r="G211" s="102">
        <v>5</v>
      </c>
      <c r="I211" s="160"/>
      <c r="J211" s="160"/>
      <c r="K211" s="160"/>
      <c r="L211" s="160"/>
      <c r="M211" s="160"/>
      <c r="N211" s="64"/>
      <c r="O211" s="57"/>
      <c r="P211" s="57"/>
      <c r="Q211" s="57"/>
      <c r="R211" s="57"/>
      <c r="U211" s="161"/>
      <c r="AE211" s="73"/>
      <c r="AF211" s="73"/>
      <c r="AG211" s="73"/>
      <c r="AH211" s="73"/>
      <c r="AK211" s="57"/>
      <c r="AL211" s="57"/>
      <c r="AM211" s="73"/>
      <c r="AN211" s="73"/>
      <c r="AO211" s="73"/>
      <c r="AP211" s="73"/>
      <c r="AQ211" s="73"/>
      <c r="AR211" s="162"/>
      <c r="AS211" s="91"/>
      <c r="AT211" s="91"/>
      <c r="AU211" s="91"/>
      <c r="AV211" s="91"/>
      <c r="AW211" s="91"/>
      <c r="AX211" s="91"/>
      <c r="AY211" s="163"/>
      <c r="AZ211" s="57"/>
      <c r="BA211" s="57"/>
      <c r="BB211" s="57"/>
      <c r="BC211" s="57"/>
      <c r="BD211" s="57"/>
      <c r="BE211" s="57"/>
      <c r="BF211" s="57"/>
      <c r="BG211" s="57"/>
      <c r="BH211" s="57"/>
      <c r="BI211" s="57"/>
      <c r="BJ211" s="163"/>
      <c r="BK211" s="57"/>
      <c r="BL211" s="57"/>
      <c r="BM211" s="163"/>
      <c r="BN211" s="57"/>
      <c r="BO211" s="57"/>
      <c r="BP211" s="72"/>
      <c r="BQ211" s="57"/>
      <c r="BR211" s="57"/>
      <c r="BS211" s="72"/>
      <c r="BT211" s="72"/>
      <c r="BU211" s="72"/>
      <c r="BV211" s="72"/>
      <c r="BW211" s="72"/>
      <c r="BX211" s="72"/>
      <c r="BY211" s="163"/>
      <c r="BZ211" s="57"/>
      <c r="CA211" s="57"/>
      <c r="CB211" s="57"/>
      <c r="CC211" s="57"/>
      <c r="CD211" s="72"/>
      <c r="CE211" s="163"/>
      <c r="CF211" s="57"/>
      <c r="CG211" s="57"/>
      <c r="CH211" s="57"/>
      <c r="CI211" s="57"/>
      <c r="CJ211" s="72"/>
      <c r="CK211" s="163"/>
      <c r="CL211" s="57"/>
      <c r="CM211" s="57"/>
      <c r="CN211" s="57"/>
      <c r="CO211" s="57"/>
      <c r="CP211" s="72"/>
      <c r="CV211" s="73"/>
      <c r="CW211" s="73"/>
      <c r="CX211" s="73"/>
      <c r="CY211" s="73"/>
      <c r="CZ211" s="72"/>
      <c r="DA211" s="72"/>
      <c r="DB211" s="72"/>
    </row>
    <row r="212" spans="3:106" ht="15">
      <c r="C212" s="100">
        <v>206</v>
      </c>
      <c r="D212" s="101" t="s">
        <v>1090</v>
      </c>
      <c r="E212" s="101" t="s">
        <v>105</v>
      </c>
      <c r="F212" s="101" t="s">
        <v>152</v>
      </c>
      <c r="G212" s="102">
        <v>9</v>
      </c>
      <c r="I212" s="160"/>
      <c r="J212" s="160"/>
      <c r="K212" s="160"/>
      <c r="L212" s="160"/>
      <c r="M212" s="160"/>
      <c r="N212" s="64"/>
      <c r="O212" s="57"/>
      <c r="P212" s="57"/>
      <c r="Q212" s="57"/>
      <c r="R212" s="57"/>
      <c r="U212" s="161"/>
      <c r="AE212" s="73"/>
      <c r="AF212" s="73"/>
      <c r="AG212" s="73"/>
      <c r="AH212" s="73"/>
      <c r="AK212" s="57"/>
      <c r="AL212" s="57"/>
      <c r="AM212" s="73"/>
      <c r="AN212" s="73"/>
      <c r="AO212" s="73"/>
      <c r="AP212" s="73"/>
      <c r="AQ212" s="73"/>
      <c r="AR212" s="162"/>
      <c r="AS212" s="91"/>
      <c r="AT212" s="91"/>
      <c r="AU212" s="91"/>
      <c r="AV212" s="91"/>
      <c r="AW212" s="91"/>
      <c r="AX212" s="91"/>
      <c r="AY212" s="163"/>
      <c r="AZ212" s="57"/>
      <c r="BA212" s="57"/>
      <c r="BB212" s="57"/>
      <c r="BC212" s="57"/>
      <c r="BD212" s="57"/>
      <c r="BE212" s="57"/>
      <c r="BF212" s="57"/>
      <c r="BG212" s="57"/>
      <c r="BH212" s="57"/>
      <c r="BI212" s="57"/>
      <c r="BJ212" s="163"/>
      <c r="BK212" s="57"/>
      <c r="BL212" s="57"/>
      <c r="BM212" s="163"/>
      <c r="BN212" s="57"/>
      <c r="BO212" s="57"/>
      <c r="BP212" s="72"/>
      <c r="BQ212" s="57"/>
      <c r="BR212" s="57"/>
      <c r="BS212" s="72"/>
      <c r="BT212" s="72"/>
      <c r="BU212" s="72"/>
      <c r="BV212" s="72"/>
      <c r="BW212" s="72"/>
      <c r="BX212" s="72"/>
      <c r="BY212" s="163"/>
      <c r="BZ212" s="57"/>
      <c r="CA212" s="57"/>
      <c r="CB212" s="57"/>
      <c r="CC212" s="57"/>
      <c r="CD212" s="72"/>
      <c r="CE212" s="163"/>
      <c r="CF212" s="57"/>
      <c r="CG212" s="57"/>
      <c r="CH212" s="57"/>
      <c r="CI212" s="57"/>
      <c r="CJ212" s="72"/>
      <c r="CK212" s="163"/>
      <c r="CL212" s="57"/>
      <c r="CM212" s="57"/>
      <c r="CN212" s="57"/>
      <c r="CO212" s="57"/>
      <c r="CP212" s="72"/>
      <c r="CV212" s="73"/>
      <c r="CW212" s="73"/>
      <c r="CX212" s="73"/>
      <c r="CY212" s="73"/>
      <c r="CZ212" s="72"/>
      <c r="DA212" s="72"/>
      <c r="DB212" s="72"/>
    </row>
    <row r="213" spans="3:106" ht="15">
      <c r="C213" s="100">
        <v>207</v>
      </c>
      <c r="D213" s="101" t="s">
        <v>960</v>
      </c>
      <c r="E213" s="101" t="s">
        <v>154</v>
      </c>
      <c r="F213" s="101" t="s">
        <v>134</v>
      </c>
      <c r="G213" s="102">
        <v>9</v>
      </c>
      <c r="I213" s="160"/>
      <c r="J213" s="160"/>
      <c r="K213" s="160"/>
      <c r="L213" s="160"/>
      <c r="M213" s="160"/>
      <c r="N213" s="64"/>
      <c r="O213" s="57"/>
      <c r="P213" s="57"/>
      <c r="Q213" s="57"/>
      <c r="R213" s="57"/>
      <c r="U213" s="161"/>
      <c r="AE213" s="73"/>
      <c r="AF213" s="73"/>
      <c r="AG213" s="73"/>
      <c r="AH213" s="73"/>
      <c r="AK213" s="57"/>
      <c r="AL213" s="57"/>
      <c r="AM213" s="73"/>
      <c r="AN213" s="73"/>
      <c r="AO213" s="73"/>
      <c r="AP213" s="73"/>
      <c r="AQ213" s="73"/>
      <c r="AR213" s="162"/>
      <c r="AS213" s="91"/>
      <c r="AT213" s="91"/>
      <c r="AU213" s="91"/>
      <c r="AV213" s="91"/>
      <c r="AW213" s="91"/>
      <c r="AX213" s="91"/>
      <c r="AY213" s="163"/>
      <c r="AZ213" s="57"/>
      <c r="BA213" s="57"/>
      <c r="BB213" s="57"/>
      <c r="BC213" s="57"/>
      <c r="BD213" s="57"/>
      <c r="BE213" s="57"/>
      <c r="BF213" s="57"/>
      <c r="BG213" s="57"/>
      <c r="BH213" s="57"/>
      <c r="BI213" s="57"/>
      <c r="BJ213" s="163"/>
      <c r="BK213" s="57"/>
      <c r="BL213" s="57"/>
      <c r="BM213" s="163"/>
      <c r="BN213" s="57"/>
      <c r="BO213" s="57"/>
      <c r="BP213" s="72"/>
      <c r="BQ213" s="57"/>
      <c r="BR213" s="57"/>
      <c r="BS213" s="72"/>
      <c r="BT213" s="72"/>
      <c r="BU213" s="72"/>
      <c r="BV213" s="72"/>
      <c r="BW213" s="72"/>
      <c r="BX213" s="72"/>
      <c r="BY213" s="163"/>
      <c r="BZ213" s="57"/>
      <c r="CA213" s="57"/>
      <c r="CB213" s="57"/>
      <c r="CC213" s="57"/>
      <c r="CD213" s="72"/>
      <c r="CE213" s="163"/>
      <c r="CF213" s="57"/>
      <c r="CG213" s="57"/>
      <c r="CH213" s="57"/>
      <c r="CI213" s="57"/>
      <c r="CJ213" s="72"/>
      <c r="CK213" s="163"/>
      <c r="CL213" s="57"/>
      <c r="CM213" s="57"/>
      <c r="CN213" s="57"/>
      <c r="CO213" s="57"/>
      <c r="CP213" s="72"/>
      <c r="CV213" s="73"/>
      <c r="CW213" s="73"/>
      <c r="CX213" s="73"/>
      <c r="CY213" s="73"/>
      <c r="CZ213" s="72"/>
      <c r="DA213" s="72"/>
      <c r="DB213" s="72"/>
    </row>
    <row r="214" spans="3:106" ht="15">
      <c r="C214" s="100">
        <v>208</v>
      </c>
      <c r="D214" s="101" t="s">
        <v>858</v>
      </c>
      <c r="E214" s="101" t="s">
        <v>154</v>
      </c>
      <c r="F214" s="101" t="s">
        <v>262</v>
      </c>
      <c r="G214" s="102">
        <v>6</v>
      </c>
      <c r="I214" s="160"/>
      <c r="J214" s="160"/>
      <c r="K214" s="160"/>
      <c r="L214" s="160"/>
      <c r="M214" s="160"/>
      <c r="N214" s="64"/>
      <c r="O214" s="57"/>
      <c r="P214" s="57"/>
      <c r="Q214" s="57"/>
      <c r="R214" s="57"/>
      <c r="U214" s="161"/>
      <c r="AE214" s="73"/>
      <c r="AF214" s="73"/>
      <c r="AG214" s="73"/>
      <c r="AH214" s="73"/>
      <c r="AK214" s="57"/>
      <c r="AL214" s="57"/>
      <c r="AM214" s="73"/>
      <c r="AN214" s="73"/>
      <c r="AO214" s="73"/>
      <c r="AP214" s="73"/>
      <c r="AQ214" s="73"/>
      <c r="AR214" s="162"/>
      <c r="AS214" s="91"/>
      <c r="AT214" s="91"/>
      <c r="AU214" s="91"/>
      <c r="AV214" s="91"/>
      <c r="AW214" s="91"/>
      <c r="AX214" s="91"/>
      <c r="AY214" s="163"/>
      <c r="AZ214" s="57"/>
      <c r="BA214" s="57"/>
      <c r="BB214" s="57"/>
      <c r="BC214" s="57"/>
      <c r="BD214" s="57"/>
      <c r="BE214" s="57"/>
      <c r="BF214" s="57"/>
      <c r="BG214" s="57"/>
      <c r="BH214" s="57"/>
      <c r="BI214" s="57"/>
      <c r="BJ214" s="163"/>
      <c r="BK214" s="57"/>
      <c r="BL214" s="57"/>
      <c r="BM214" s="163"/>
      <c r="BN214" s="57"/>
      <c r="BO214" s="57"/>
      <c r="BP214" s="72"/>
      <c r="BQ214" s="57"/>
      <c r="BR214" s="57"/>
      <c r="BS214" s="72"/>
      <c r="BT214" s="72"/>
      <c r="BU214" s="72"/>
      <c r="BV214" s="72"/>
      <c r="BW214" s="72"/>
      <c r="BX214" s="72"/>
      <c r="BY214" s="163"/>
      <c r="BZ214" s="57"/>
      <c r="CA214" s="57"/>
      <c r="CB214" s="57"/>
      <c r="CC214" s="57"/>
      <c r="CD214" s="72"/>
      <c r="CE214" s="163"/>
      <c r="CF214" s="57"/>
      <c r="CG214" s="57"/>
      <c r="CH214" s="57"/>
      <c r="CI214" s="57"/>
      <c r="CJ214" s="72"/>
      <c r="CK214" s="163"/>
      <c r="CL214" s="57"/>
      <c r="CM214" s="57"/>
      <c r="CN214" s="57"/>
      <c r="CO214" s="57"/>
      <c r="CP214" s="72"/>
      <c r="CV214" s="73"/>
      <c r="CW214" s="73"/>
      <c r="CX214" s="73"/>
      <c r="CY214" s="73"/>
      <c r="CZ214" s="72"/>
      <c r="DA214" s="72"/>
      <c r="DB214" s="72"/>
    </row>
    <row r="215" spans="3:106" ht="15">
      <c r="C215" s="100">
        <v>209</v>
      </c>
      <c r="D215" s="101" t="s">
        <v>968</v>
      </c>
      <c r="E215" s="101" t="s">
        <v>154</v>
      </c>
      <c r="F215" s="101" t="s">
        <v>211</v>
      </c>
      <c r="G215" s="102">
        <v>4</v>
      </c>
      <c r="I215" s="160"/>
      <c r="J215" s="160"/>
      <c r="K215" s="160"/>
      <c r="L215" s="160"/>
      <c r="M215" s="160"/>
      <c r="N215" s="64"/>
      <c r="O215" s="57"/>
      <c r="P215" s="57"/>
      <c r="Q215" s="57"/>
      <c r="R215" s="57"/>
      <c r="U215" s="161"/>
      <c r="AE215" s="73"/>
      <c r="AF215" s="73"/>
      <c r="AG215" s="73"/>
      <c r="AH215" s="73"/>
      <c r="AK215" s="57"/>
      <c r="AL215" s="57"/>
      <c r="AM215" s="73"/>
      <c r="AN215" s="73"/>
      <c r="AO215" s="73"/>
      <c r="AP215" s="73"/>
      <c r="AQ215" s="73"/>
      <c r="AR215" s="162"/>
      <c r="AS215" s="91"/>
      <c r="AT215" s="91"/>
      <c r="AU215" s="91"/>
      <c r="AV215" s="91"/>
      <c r="AW215" s="91"/>
      <c r="AX215" s="91"/>
      <c r="AY215" s="163"/>
      <c r="AZ215" s="57"/>
      <c r="BA215" s="57"/>
      <c r="BB215" s="57"/>
      <c r="BC215" s="57"/>
      <c r="BD215" s="57"/>
      <c r="BE215" s="57"/>
      <c r="BF215" s="57"/>
      <c r="BG215" s="57"/>
      <c r="BH215" s="57"/>
      <c r="BI215" s="57"/>
      <c r="BJ215" s="163"/>
      <c r="BK215" s="57"/>
      <c r="BL215" s="57"/>
      <c r="BM215" s="163"/>
      <c r="BN215" s="57"/>
      <c r="BO215" s="57"/>
      <c r="BP215" s="72"/>
      <c r="BQ215" s="57"/>
      <c r="BR215" s="57"/>
      <c r="BS215" s="72"/>
      <c r="BT215" s="72"/>
      <c r="BU215" s="72"/>
      <c r="BV215" s="72"/>
      <c r="BW215" s="72"/>
      <c r="BX215" s="72"/>
      <c r="BY215" s="163"/>
      <c r="BZ215" s="57"/>
      <c r="CA215" s="57"/>
      <c r="CB215" s="57"/>
      <c r="CC215" s="57"/>
      <c r="CD215" s="72"/>
      <c r="CE215" s="163"/>
      <c r="CF215" s="57"/>
      <c r="CG215" s="57"/>
      <c r="CH215" s="57"/>
      <c r="CI215" s="57"/>
      <c r="CJ215" s="72"/>
      <c r="CK215" s="163"/>
      <c r="CL215" s="57"/>
      <c r="CM215" s="57"/>
      <c r="CN215" s="57"/>
      <c r="CO215" s="57"/>
      <c r="CP215" s="72"/>
      <c r="CV215" s="73"/>
      <c r="CW215" s="73"/>
      <c r="CX215" s="73"/>
      <c r="CY215" s="73"/>
      <c r="CZ215" s="72"/>
      <c r="DA215" s="72"/>
      <c r="DB215" s="72"/>
    </row>
    <row r="216" spans="3:106" ht="15">
      <c r="C216" s="100">
        <v>210</v>
      </c>
      <c r="D216" s="101" t="s">
        <v>762</v>
      </c>
      <c r="E216" s="101" t="s">
        <v>154</v>
      </c>
      <c r="F216" s="101" t="s">
        <v>114</v>
      </c>
      <c r="G216" s="102">
        <v>7</v>
      </c>
      <c r="I216" s="160"/>
      <c r="J216" s="160"/>
      <c r="K216" s="160"/>
      <c r="L216" s="160"/>
      <c r="M216" s="160"/>
      <c r="N216" s="64"/>
      <c r="O216" s="57"/>
      <c r="P216" s="57"/>
      <c r="Q216" s="57"/>
      <c r="R216" s="57"/>
      <c r="U216" s="161"/>
      <c r="AE216" s="73"/>
      <c r="AF216" s="73"/>
      <c r="AG216" s="73"/>
      <c r="AH216" s="73"/>
      <c r="AK216" s="57"/>
      <c r="AL216" s="57"/>
      <c r="AM216" s="73"/>
      <c r="AN216" s="73"/>
      <c r="AO216" s="73"/>
      <c r="AP216" s="73"/>
      <c r="AQ216" s="73"/>
      <c r="AR216" s="162"/>
      <c r="AS216" s="91"/>
      <c r="AT216" s="91"/>
      <c r="AU216" s="91"/>
      <c r="AV216" s="91"/>
      <c r="AW216" s="91"/>
      <c r="AX216" s="91"/>
      <c r="AY216" s="163"/>
      <c r="AZ216" s="57"/>
      <c r="BA216" s="57"/>
      <c r="BB216" s="57"/>
      <c r="BC216" s="57"/>
      <c r="BD216" s="57"/>
      <c r="BE216" s="57"/>
      <c r="BF216" s="57"/>
      <c r="BG216" s="57"/>
      <c r="BH216" s="57"/>
      <c r="BI216" s="57"/>
      <c r="BJ216" s="163"/>
      <c r="BK216" s="57"/>
      <c r="BL216" s="57"/>
      <c r="BM216" s="163"/>
      <c r="BN216" s="57"/>
      <c r="BO216" s="57"/>
      <c r="BP216" s="72"/>
      <c r="BQ216" s="57"/>
      <c r="BR216" s="57"/>
      <c r="BS216" s="72"/>
      <c r="BT216" s="72"/>
      <c r="BU216" s="72"/>
      <c r="BV216" s="72"/>
      <c r="BW216" s="72"/>
      <c r="BX216" s="72"/>
      <c r="BY216" s="163"/>
      <c r="BZ216" s="57"/>
      <c r="CA216" s="57"/>
      <c r="CB216" s="57"/>
      <c r="CC216" s="57"/>
      <c r="CD216" s="72"/>
      <c r="CE216" s="163"/>
      <c r="CF216" s="57"/>
      <c r="CG216" s="57"/>
      <c r="CH216" s="57"/>
      <c r="CI216" s="57"/>
      <c r="CJ216" s="72"/>
      <c r="CK216" s="163"/>
      <c r="CL216" s="57"/>
      <c r="CM216" s="57"/>
      <c r="CN216" s="57"/>
      <c r="CO216" s="57"/>
      <c r="CP216" s="72"/>
      <c r="CV216" s="73"/>
      <c r="CW216" s="73"/>
      <c r="CX216" s="73"/>
      <c r="CY216" s="73"/>
      <c r="CZ216" s="72"/>
      <c r="DA216" s="72"/>
      <c r="DB216" s="72"/>
    </row>
    <row r="217" spans="3:106" ht="15">
      <c r="C217" s="100">
        <v>211</v>
      </c>
      <c r="D217" s="101" t="s">
        <v>482</v>
      </c>
      <c r="E217" s="101" t="s">
        <v>154</v>
      </c>
      <c r="F217" s="101" t="s">
        <v>340</v>
      </c>
      <c r="G217" s="102">
        <v>10</v>
      </c>
      <c r="I217" s="160"/>
      <c r="J217" s="160"/>
      <c r="K217" s="160"/>
      <c r="L217" s="160"/>
      <c r="M217" s="160"/>
      <c r="N217" s="64"/>
      <c r="O217" s="57"/>
      <c r="P217" s="57"/>
      <c r="Q217" s="57"/>
      <c r="R217" s="57"/>
      <c r="U217" s="161"/>
      <c r="AE217" s="73"/>
      <c r="AF217" s="73"/>
      <c r="AG217" s="73"/>
      <c r="AH217" s="73"/>
      <c r="AK217" s="57"/>
      <c r="AL217" s="57"/>
      <c r="AM217" s="73"/>
      <c r="AN217" s="73"/>
      <c r="AO217" s="73"/>
      <c r="AP217" s="73"/>
      <c r="AQ217" s="73"/>
      <c r="AR217" s="162"/>
      <c r="AS217" s="91"/>
      <c r="AT217" s="91"/>
      <c r="AU217" s="91"/>
      <c r="AV217" s="91"/>
      <c r="AW217" s="91"/>
      <c r="AX217" s="91"/>
      <c r="AY217" s="163"/>
      <c r="AZ217" s="57"/>
      <c r="BA217" s="57"/>
      <c r="BB217" s="57"/>
      <c r="BC217" s="57"/>
      <c r="BD217" s="57"/>
      <c r="BE217" s="57"/>
      <c r="BF217" s="57"/>
      <c r="BG217" s="57"/>
      <c r="BH217" s="57"/>
      <c r="BI217" s="57"/>
      <c r="BJ217" s="163"/>
      <c r="BK217" s="57"/>
      <c r="BL217" s="57"/>
      <c r="BM217" s="163"/>
      <c r="BN217" s="57"/>
      <c r="BO217" s="57"/>
      <c r="BP217" s="72"/>
      <c r="BQ217" s="57"/>
      <c r="BR217" s="57"/>
      <c r="BS217" s="72"/>
      <c r="BT217" s="72"/>
      <c r="BU217" s="72"/>
      <c r="BV217" s="72"/>
      <c r="BW217" s="72"/>
      <c r="BX217" s="72"/>
      <c r="BY217" s="163"/>
      <c r="BZ217" s="57"/>
      <c r="CA217" s="57"/>
      <c r="CB217" s="57"/>
      <c r="CC217" s="57"/>
      <c r="CD217" s="72"/>
      <c r="CE217" s="163"/>
      <c r="CF217" s="57"/>
      <c r="CG217" s="57"/>
      <c r="CH217" s="57"/>
      <c r="CI217" s="57"/>
      <c r="CJ217" s="72"/>
      <c r="CK217" s="163"/>
      <c r="CL217" s="57"/>
      <c r="CM217" s="57"/>
      <c r="CN217" s="57"/>
      <c r="CO217" s="57"/>
      <c r="CP217" s="72"/>
      <c r="CV217" s="73"/>
      <c r="CW217" s="73"/>
      <c r="CX217" s="73"/>
      <c r="CY217" s="73"/>
      <c r="CZ217" s="72"/>
      <c r="DA217" s="72"/>
      <c r="DB217" s="72"/>
    </row>
    <row r="218" spans="3:106" ht="15">
      <c r="C218" s="100">
        <v>212</v>
      </c>
      <c r="D218" s="101" t="s">
        <v>431</v>
      </c>
      <c r="E218" s="101" t="s">
        <v>154</v>
      </c>
      <c r="F218" s="101" t="s">
        <v>104</v>
      </c>
      <c r="G218" s="102">
        <v>4</v>
      </c>
      <c r="I218" s="160"/>
      <c r="J218" s="160"/>
      <c r="K218" s="160"/>
      <c r="L218" s="160"/>
      <c r="M218" s="160"/>
      <c r="N218" s="64"/>
      <c r="O218" s="57"/>
      <c r="P218" s="57"/>
      <c r="Q218" s="57"/>
      <c r="R218" s="57"/>
      <c r="U218" s="161"/>
      <c r="AE218" s="73"/>
      <c r="AF218" s="73"/>
      <c r="AG218" s="73"/>
      <c r="AH218" s="73"/>
      <c r="AK218" s="57"/>
      <c r="AL218" s="57"/>
      <c r="AM218" s="73"/>
      <c r="AN218" s="73"/>
      <c r="AO218" s="73"/>
      <c r="AP218" s="73"/>
      <c r="AQ218" s="73"/>
      <c r="AR218" s="162"/>
      <c r="AS218" s="91"/>
      <c r="AT218" s="91"/>
      <c r="AU218" s="91"/>
      <c r="AV218" s="91"/>
      <c r="AW218" s="91"/>
      <c r="AX218" s="91"/>
      <c r="AY218" s="163"/>
      <c r="AZ218" s="57"/>
      <c r="BA218" s="57"/>
      <c r="BB218" s="57"/>
      <c r="BC218" s="57"/>
      <c r="BD218" s="57"/>
      <c r="BE218" s="57"/>
      <c r="BF218" s="57"/>
      <c r="BG218" s="57"/>
      <c r="BH218" s="57"/>
      <c r="BI218" s="57"/>
      <c r="BJ218" s="163"/>
      <c r="BK218" s="57"/>
      <c r="BL218" s="57"/>
      <c r="BM218" s="163"/>
      <c r="BN218" s="57"/>
      <c r="BO218" s="57"/>
      <c r="BP218" s="72"/>
      <c r="BQ218" s="57"/>
      <c r="BR218" s="57"/>
      <c r="BS218" s="72"/>
      <c r="BT218" s="72"/>
      <c r="BU218" s="72"/>
      <c r="BV218" s="72"/>
      <c r="BW218" s="72"/>
      <c r="BX218" s="72"/>
      <c r="BY218" s="163"/>
      <c r="BZ218" s="57"/>
      <c r="CA218" s="57"/>
      <c r="CB218" s="57"/>
      <c r="CC218" s="57"/>
      <c r="CD218" s="72"/>
      <c r="CE218" s="163"/>
      <c r="CF218" s="57"/>
      <c r="CG218" s="57"/>
      <c r="CH218" s="57"/>
      <c r="CI218" s="57"/>
      <c r="CJ218" s="72"/>
      <c r="CK218" s="163"/>
      <c r="CL218" s="57"/>
      <c r="CM218" s="57"/>
      <c r="CN218" s="57"/>
      <c r="CO218" s="57"/>
      <c r="CP218" s="72"/>
      <c r="CV218" s="73"/>
      <c r="CW218" s="73"/>
      <c r="CX218" s="73"/>
      <c r="CY218" s="73"/>
      <c r="CZ218" s="72"/>
      <c r="DA218" s="72"/>
      <c r="DB218" s="72"/>
    </row>
    <row r="219" spans="3:106" ht="15">
      <c r="C219" s="100">
        <v>213</v>
      </c>
      <c r="D219" s="101" t="s">
        <v>980</v>
      </c>
      <c r="E219" s="101" t="s">
        <v>154</v>
      </c>
      <c r="F219" s="101" t="s">
        <v>307</v>
      </c>
      <c r="G219" s="102">
        <v>9</v>
      </c>
      <c r="I219" s="160"/>
      <c r="J219" s="160"/>
      <c r="K219" s="160"/>
      <c r="L219" s="160"/>
      <c r="M219" s="160"/>
      <c r="N219" s="64"/>
      <c r="O219" s="57"/>
      <c r="P219" s="57"/>
      <c r="Q219" s="57"/>
      <c r="R219" s="57"/>
      <c r="U219" s="161"/>
      <c r="AK219" s="57"/>
      <c r="AL219" s="57"/>
      <c r="AM219" s="73"/>
      <c r="AN219" s="73"/>
      <c r="AO219" s="73"/>
      <c r="AP219" s="73"/>
      <c r="AQ219" s="73"/>
      <c r="AR219" s="162"/>
      <c r="AS219" s="91"/>
      <c r="AT219" s="91"/>
      <c r="AU219" s="91"/>
      <c r="AV219" s="91"/>
      <c r="AW219" s="91"/>
      <c r="AX219" s="91"/>
      <c r="AY219" s="163"/>
      <c r="AZ219" s="57"/>
      <c r="BA219" s="57"/>
      <c r="BB219" s="57"/>
      <c r="BC219" s="57"/>
      <c r="BD219" s="57"/>
      <c r="BE219" s="57"/>
      <c r="BF219" s="57"/>
      <c r="BG219" s="57"/>
      <c r="BH219" s="57"/>
      <c r="BI219" s="57"/>
      <c r="BJ219" s="163"/>
      <c r="BK219" s="57"/>
      <c r="BL219" s="57"/>
      <c r="BM219" s="163"/>
      <c r="BN219" s="164"/>
      <c r="BO219" s="164"/>
      <c r="BP219" s="72"/>
      <c r="BQ219" s="57"/>
      <c r="BR219" s="57"/>
      <c r="BS219" s="72"/>
      <c r="BT219" s="72"/>
      <c r="BU219" s="72"/>
      <c r="BV219" s="72"/>
      <c r="BW219" s="72"/>
      <c r="BX219" s="72"/>
      <c r="BY219" s="163"/>
      <c r="BZ219" s="57"/>
      <c r="CA219" s="57"/>
      <c r="CB219" s="57"/>
      <c r="CC219" s="57"/>
      <c r="CD219" s="72"/>
      <c r="CE219" s="163"/>
      <c r="CF219" s="57"/>
      <c r="CG219" s="57"/>
      <c r="CH219" s="57"/>
      <c r="CI219" s="57"/>
      <c r="CJ219" s="72"/>
      <c r="CK219" s="163"/>
      <c r="CL219" s="57"/>
      <c r="CM219" s="57"/>
      <c r="CN219" s="57"/>
      <c r="CO219" s="57"/>
      <c r="CP219" s="72"/>
      <c r="CV219" s="73"/>
      <c r="CW219" s="73"/>
      <c r="CX219" s="73"/>
      <c r="CY219" s="73"/>
      <c r="CZ219" s="72"/>
      <c r="DA219" s="72"/>
      <c r="DB219" s="72"/>
    </row>
    <row r="220" spans="3:106" ht="15">
      <c r="C220" s="100">
        <v>214</v>
      </c>
      <c r="D220" s="101" t="s">
        <v>919</v>
      </c>
      <c r="E220" s="101" t="s">
        <v>154</v>
      </c>
      <c r="F220" s="101" t="s">
        <v>168</v>
      </c>
      <c r="G220" s="102">
        <v>10</v>
      </c>
      <c r="I220" s="160"/>
      <c r="J220" s="160"/>
      <c r="K220" s="160"/>
      <c r="L220" s="160"/>
      <c r="M220" s="160"/>
      <c r="N220" s="64"/>
      <c r="O220" s="57"/>
      <c r="P220" s="57"/>
      <c r="Q220" s="57"/>
      <c r="R220" s="57"/>
      <c r="U220" s="161"/>
      <c r="AK220" s="57"/>
      <c r="AL220" s="57"/>
      <c r="AM220" s="73"/>
      <c r="AN220" s="73"/>
      <c r="AO220" s="73"/>
      <c r="AP220" s="73"/>
      <c r="AQ220" s="73"/>
      <c r="AR220" s="162"/>
      <c r="AS220" s="91"/>
      <c r="AT220" s="91"/>
      <c r="AU220" s="91"/>
      <c r="AV220" s="91"/>
      <c r="AW220" s="91"/>
      <c r="AX220" s="91"/>
      <c r="AY220" s="163"/>
      <c r="AZ220" s="57"/>
      <c r="BA220" s="57"/>
      <c r="BB220" s="57"/>
      <c r="BC220" s="57"/>
      <c r="BD220" s="57"/>
      <c r="BE220" s="57"/>
      <c r="BF220" s="57"/>
      <c r="BG220" s="57"/>
      <c r="BH220" s="57"/>
      <c r="BI220" s="57"/>
      <c r="BJ220" s="163"/>
      <c r="BK220" s="57"/>
      <c r="BL220" s="57"/>
      <c r="BM220" s="163"/>
      <c r="BN220" s="57"/>
      <c r="BO220" s="57"/>
      <c r="BP220" s="72"/>
      <c r="BQ220" s="164"/>
      <c r="BR220" s="164"/>
      <c r="BS220" s="72"/>
      <c r="BT220" s="72"/>
      <c r="BU220" s="72"/>
      <c r="BV220" s="72"/>
      <c r="BW220" s="72"/>
      <c r="BX220" s="72"/>
      <c r="BY220" s="163"/>
      <c r="BZ220" s="57"/>
      <c r="CA220" s="57"/>
      <c r="CB220" s="57"/>
      <c r="CC220" s="57"/>
      <c r="CD220" s="72"/>
      <c r="CE220" s="163"/>
      <c r="CF220" s="57"/>
      <c r="CG220" s="57"/>
      <c r="CH220" s="57"/>
      <c r="CI220" s="57"/>
      <c r="CJ220" s="72"/>
      <c r="CK220" s="163"/>
      <c r="CL220" s="57"/>
      <c r="CM220" s="57"/>
      <c r="CN220" s="57"/>
      <c r="CO220" s="57"/>
      <c r="CP220" s="72"/>
      <c r="CV220" s="73"/>
      <c r="CW220" s="73"/>
      <c r="CX220" s="73"/>
      <c r="CY220" s="73"/>
      <c r="CZ220" s="72"/>
      <c r="DA220" s="72"/>
      <c r="DB220" s="72"/>
    </row>
    <row r="221" spans="3:106" ht="15">
      <c r="C221" s="100">
        <v>215</v>
      </c>
      <c r="D221" s="101" t="s">
        <v>1000</v>
      </c>
      <c r="E221" s="101" t="s">
        <v>154</v>
      </c>
      <c r="F221" s="101" t="s">
        <v>393</v>
      </c>
      <c r="G221" s="102">
        <v>10</v>
      </c>
      <c r="I221" s="160"/>
      <c r="J221" s="160"/>
      <c r="K221" s="160"/>
      <c r="L221" s="160"/>
      <c r="M221" s="160"/>
      <c r="N221" s="64"/>
      <c r="O221" s="57"/>
      <c r="P221" s="57"/>
      <c r="Q221" s="57"/>
      <c r="R221" s="57"/>
      <c r="U221" s="161"/>
      <c r="AK221" s="57"/>
      <c r="AL221" s="57"/>
      <c r="AM221" s="73"/>
      <c r="AN221" s="73"/>
      <c r="AO221" s="73"/>
      <c r="AP221" s="73"/>
      <c r="AQ221" s="73"/>
      <c r="AR221" s="162"/>
      <c r="AS221" s="91"/>
      <c r="AT221" s="91"/>
      <c r="AU221" s="91"/>
      <c r="AV221" s="91"/>
      <c r="AW221" s="91"/>
      <c r="AX221" s="91"/>
      <c r="AY221" s="163"/>
      <c r="AZ221" s="57"/>
      <c r="BA221" s="57"/>
      <c r="BB221" s="57"/>
      <c r="BC221" s="57"/>
      <c r="BD221" s="57"/>
      <c r="BE221" s="57"/>
      <c r="BF221" s="57"/>
      <c r="BG221" s="57"/>
      <c r="BH221" s="57"/>
      <c r="BI221" s="57"/>
      <c r="BJ221" s="163"/>
      <c r="BK221" s="57"/>
      <c r="BL221" s="57"/>
      <c r="BM221" s="163"/>
      <c r="BN221" s="164"/>
      <c r="BO221" s="164"/>
      <c r="BP221" s="72"/>
      <c r="BQ221" s="57"/>
      <c r="BR221" s="57"/>
      <c r="BS221" s="72"/>
      <c r="BT221" s="72"/>
      <c r="BU221" s="72"/>
      <c r="BV221" s="72"/>
      <c r="BW221" s="72"/>
      <c r="BX221" s="72"/>
      <c r="BY221" s="163"/>
      <c r="BZ221" s="57"/>
      <c r="CA221" s="57"/>
      <c r="CB221" s="57"/>
      <c r="CC221" s="57"/>
      <c r="CD221" s="72"/>
      <c r="CE221" s="163"/>
      <c r="CF221" s="57"/>
      <c r="CG221" s="57"/>
      <c r="CH221" s="57"/>
      <c r="CI221" s="57"/>
      <c r="CJ221" s="72"/>
      <c r="CK221" s="163"/>
      <c r="CL221" s="57"/>
      <c r="CM221" s="57"/>
      <c r="CN221" s="57"/>
      <c r="CO221" s="57"/>
      <c r="CP221" s="72"/>
      <c r="CV221" s="73"/>
      <c r="CW221" s="73"/>
      <c r="CX221" s="73"/>
      <c r="CY221" s="73"/>
      <c r="CZ221" s="72"/>
      <c r="DA221" s="72"/>
      <c r="DB221" s="72"/>
    </row>
    <row r="222" spans="3:106" ht="15">
      <c r="C222" s="100">
        <v>216</v>
      </c>
      <c r="D222" s="101" t="s">
        <v>1091</v>
      </c>
      <c r="E222" s="101" t="s">
        <v>154</v>
      </c>
      <c r="F222" s="101" t="s">
        <v>124</v>
      </c>
      <c r="G222" s="102">
        <v>8</v>
      </c>
      <c r="I222" s="160"/>
      <c r="J222" s="160"/>
      <c r="K222" s="160"/>
      <c r="L222" s="160"/>
      <c r="M222" s="160"/>
      <c r="N222" s="64"/>
      <c r="O222" s="57"/>
      <c r="P222" s="57"/>
      <c r="Q222" s="57"/>
      <c r="R222" s="57"/>
      <c r="U222" s="161"/>
      <c r="AK222" s="57"/>
      <c r="AL222" s="57"/>
      <c r="AM222" s="73"/>
      <c r="AN222" s="73"/>
      <c r="AO222" s="73"/>
      <c r="AP222" s="73"/>
      <c r="AQ222" s="73"/>
      <c r="AR222" s="162"/>
      <c r="AS222" s="91"/>
      <c r="AT222" s="91"/>
      <c r="AU222" s="91"/>
      <c r="AV222" s="91"/>
      <c r="AW222" s="91"/>
      <c r="AX222" s="91"/>
      <c r="AY222" s="163"/>
      <c r="AZ222" s="57"/>
      <c r="BA222" s="57"/>
      <c r="BB222" s="57"/>
      <c r="BC222" s="57"/>
      <c r="BD222" s="57"/>
      <c r="BE222" s="57"/>
      <c r="BF222" s="57"/>
      <c r="BG222" s="57"/>
      <c r="BH222" s="57"/>
      <c r="BI222" s="57"/>
      <c r="BJ222" s="163"/>
      <c r="BK222" s="57"/>
      <c r="BL222" s="57"/>
      <c r="BM222" s="163"/>
      <c r="BN222" s="57"/>
      <c r="BO222" s="57"/>
      <c r="BP222" s="72"/>
      <c r="BQ222" s="164"/>
      <c r="BR222" s="164"/>
      <c r="BS222" s="72"/>
      <c r="BT222" s="72"/>
      <c r="BU222" s="72"/>
      <c r="BV222" s="72"/>
      <c r="BW222" s="72"/>
      <c r="BX222" s="72"/>
      <c r="BY222" s="163"/>
      <c r="BZ222" s="57"/>
      <c r="CA222" s="57"/>
      <c r="CB222" s="57"/>
      <c r="CC222" s="57"/>
      <c r="CD222" s="72"/>
      <c r="CE222" s="163"/>
      <c r="CF222" s="57"/>
      <c r="CG222" s="57"/>
      <c r="CH222" s="57"/>
      <c r="CI222" s="57"/>
      <c r="CJ222" s="72"/>
      <c r="CK222" s="163"/>
      <c r="CL222" s="57"/>
      <c r="CM222" s="57"/>
      <c r="CN222" s="57"/>
      <c r="CO222" s="57"/>
      <c r="CP222" s="72"/>
      <c r="CV222" s="73"/>
      <c r="CW222" s="73"/>
      <c r="CX222" s="73"/>
      <c r="CY222" s="73"/>
      <c r="CZ222" s="72"/>
      <c r="DA222" s="72"/>
      <c r="DB222" s="72"/>
    </row>
    <row r="223" spans="3:106" ht="15">
      <c r="C223" s="100">
        <v>217</v>
      </c>
      <c r="D223" s="101" t="s">
        <v>1085</v>
      </c>
      <c r="E223" s="101" t="s">
        <v>154</v>
      </c>
      <c r="F223" s="101" t="s">
        <v>374</v>
      </c>
      <c r="G223" s="102">
        <v>7</v>
      </c>
      <c r="I223" s="160"/>
      <c r="J223" s="160"/>
      <c r="K223" s="160"/>
      <c r="L223" s="160"/>
      <c r="M223" s="160"/>
      <c r="N223" s="64"/>
      <c r="O223" s="57"/>
      <c r="P223" s="57"/>
      <c r="Q223" s="57"/>
      <c r="R223" s="57"/>
      <c r="U223" s="161"/>
      <c r="AK223" s="57"/>
      <c r="AL223" s="57"/>
      <c r="AM223" s="73"/>
      <c r="AN223" s="73"/>
      <c r="AO223" s="73"/>
      <c r="AP223" s="73"/>
      <c r="AQ223" s="73"/>
      <c r="AR223" s="162"/>
      <c r="AS223" s="91"/>
      <c r="AT223" s="91"/>
      <c r="AU223" s="91"/>
      <c r="AV223" s="91"/>
      <c r="AW223" s="91"/>
      <c r="AX223" s="91"/>
      <c r="AY223" s="163"/>
      <c r="AZ223" s="57"/>
      <c r="BA223" s="57"/>
      <c r="BB223" s="57"/>
      <c r="BC223" s="57"/>
      <c r="BD223" s="57"/>
      <c r="BE223" s="57"/>
      <c r="BF223" s="57"/>
      <c r="BG223" s="57"/>
      <c r="BH223" s="57"/>
      <c r="BI223" s="57"/>
      <c r="BJ223" s="163"/>
      <c r="BK223" s="57"/>
      <c r="BL223" s="57"/>
      <c r="BM223" s="163"/>
      <c r="BN223" s="57"/>
      <c r="BO223" s="57"/>
      <c r="BP223" s="72"/>
      <c r="BQ223" s="57"/>
      <c r="BR223" s="57"/>
      <c r="BS223" s="72"/>
      <c r="BT223" s="72"/>
      <c r="BU223" s="72"/>
      <c r="BV223" s="72"/>
      <c r="BW223" s="72"/>
      <c r="BX223" s="72"/>
      <c r="BY223" s="163"/>
      <c r="BZ223" s="57"/>
      <c r="CA223" s="57"/>
      <c r="CB223" s="57"/>
      <c r="CC223" s="57"/>
      <c r="CD223" s="72"/>
      <c r="CE223" s="163"/>
      <c r="CF223" s="57"/>
      <c r="CG223" s="57"/>
      <c r="CH223" s="57"/>
      <c r="CI223" s="57"/>
      <c r="CJ223" s="72"/>
      <c r="CK223" s="163"/>
      <c r="CL223" s="57"/>
      <c r="CM223" s="57"/>
      <c r="CN223" s="57"/>
      <c r="CO223" s="57"/>
      <c r="CP223" s="72"/>
      <c r="CV223" s="73"/>
      <c r="CW223" s="73"/>
      <c r="CX223" s="73"/>
      <c r="CY223" s="73"/>
      <c r="CZ223" s="72"/>
      <c r="DA223" s="72"/>
      <c r="DB223" s="72"/>
    </row>
    <row r="224" spans="3:106" ht="15">
      <c r="C224" s="100">
        <v>218</v>
      </c>
      <c r="D224" s="101" t="s">
        <v>1082</v>
      </c>
      <c r="E224" s="101" t="s">
        <v>154</v>
      </c>
      <c r="F224" s="101" t="s">
        <v>415</v>
      </c>
      <c r="G224" s="102">
        <v>5</v>
      </c>
      <c r="I224" s="160"/>
      <c r="J224" s="160"/>
      <c r="K224" s="160"/>
      <c r="L224" s="160"/>
      <c r="M224" s="160"/>
      <c r="N224" s="64"/>
      <c r="O224" s="57"/>
      <c r="P224" s="57"/>
      <c r="Q224" s="57"/>
      <c r="R224" s="57"/>
      <c r="U224" s="161"/>
      <c r="AK224" s="57"/>
      <c r="AL224" s="57"/>
      <c r="AM224" s="73"/>
      <c r="AN224" s="73"/>
      <c r="AO224" s="73"/>
      <c r="AP224" s="73"/>
      <c r="AQ224" s="73"/>
      <c r="AR224" s="162"/>
      <c r="AS224" s="91"/>
      <c r="AT224" s="91"/>
      <c r="AU224" s="91"/>
      <c r="AV224" s="91"/>
      <c r="AW224" s="91"/>
      <c r="AX224" s="91"/>
      <c r="AY224" s="163"/>
      <c r="AZ224" s="57"/>
      <c r="BA224" s="57"/>
      <c r="BB224" s="57"/>
      <c r="BC224" s="57"/>
      <c r="BD224" s="57"/>
      <c r="BE224" s="57"/>
      <c r="BF224" s="57"/>
      <c r="BG224" s="57"/>
      <c r="BH224" s="57"/>
      <c r="BI224" s="57"/>
      <c r="BJ224" s="163"/>
      <c r="BK224" s="57"/>
      <c r="BL224" s="57"/>
      <c r="BM224" s="163"/>
      <c r="BN224" s="57"/>
      <c r="BO224" s="57"/>
      <c r="BP224" s="72"/>
      <c r="BQ224" s="57"/>
      <c r="BR224" s="57"/>
      <c r="BS224" s="72"/>
      <c r="BT224" s="72"/>
      <c r="BU224" s="72"/>
      <c r="BV224" s="72"/>
      <c r="BW224" s="72"/>
      <c r="BX224" s="72"/>
      <c r="BY224" s="163"/>
      <c r="BZ224" s="57"/>
      <c r="CA224" s="57"/>
      <c r="CB224" s="57"/>
      <c r="CC224" s="57"/>
      <c r="CD224" s="72"/>
      <c r="CE224" s="163"/>
      <c r="CF224" s="57"/>
      <c r="CG224" s="57"/>
      <c r="CH224" s="57"/>
      <c r="CI224" s="57"/>
      <c r="CJ224" s="72"/>
      <c r="CK224" s="163"/>
      <c r="CL224" s="57"/>
      <c r="CM224" s="57"/>
      <c r="CN224" s="57"/>
      <c r="CO224" s="57"/>
      <c r="CP224" s="72"/>
      <c r="CV224" s="73"/>
      <c r="CW224" s="73"/>
      <c r="CX224" s="73"/>
      <c r="CY224" s="73"/>
      <c r="CZ224" s="72"/>
      <c r="DA224" s="72"/>
      <c r="DB224" s="72"/>
    </row>
    <row r="225" spans="3:106" ht="15">
      <c r="C225" s="100">
        <v>219</v>
      </c>
      <c r="D225" s="101" t="s">
        <v>1060</v>
      </c>
      <c r="E225" s="101" t="s">
        <v>94</v>
      </c>
      <c r="F225" s="101" t="s">
        <v>134</v>
      </c>
      <c r="G225" s="102">
        <v>9</v>
      </c>
      <c r="I225" s="160"/>
      <c r="J225" s="160"/>
      <c r="K225" s="160"/>
      <c r="L225" s="160"/>
      <c r="M225" s="160"/>
      <c r="N225" s="64"/>
      <c r="O225" s="57"/>
      <c r="P225" s="57"/>
      <c r="Q225" s="57"/>
      <c r="R225" s="57"/>
      <c r="U225" s="161"/>
      <c r="AK225" s="57"/>
      <c r="AL225" s="57"/>
      <c r="AM225" s="73"/>
      <c r="AN225" s="73"/>
      <c r="AO225" s="73"/>
      <c r="AP225" s="73"/>
      <c r="AQ225" s="73"/>
      <c r="AR225" s="162"/>
      <c r="AS225" s="91"/>
      <c r="AT225" s="91"/>
      <c r="AU225" s="91"/>
      <c r="AV225" s="91"/>
      <c r="AW225" s="91"/>
      <c r="AX225" s="91"/>
      <c r="AY225" s="163"/>
      <c r="AZ225" s="57"/>
      <c r="BA225" s="57"/>
      <c r="BB225" s="57"/>
      <c r="BC225" s="57"/>
      <c r="BD225" s="57"/>
      <c r="BE225" s="57"/>
      <c r="BF225" s="57"/>
      <c r="BG225" s="57"/>
      <c r="BH225" s="57"/>
      <c r="BI225" s="57"/>
      <c r="BJ225" s="163"/>
      <c r="BK225" s="57"/>
      <c r="BL225" s="57"/>
      <c r="BM225" s="163"/>
      <c r="BN225" s="57"/>
      <c r="BO225" s="57"/>
      <c r="BP225" s="72"/>
      <c r="BQ225" s="57"/>
      <c r="BR225" s="57"/>
      <c r="BS225" s="72"/>
      <c r="BT225" s="72"/>
      <c r="BU225" s="72"/>
      <c r="BV225" s="72"/>
      <c r="BW225" s="72"/>
      <c r="BX225" s="72"/>
      <c r="BY225" s="163"/>
      <c r="BZ225" s="57"/>
      <c r="CA225" s="57"/>
      <c r="CB225" s="57"/>
      <c r="CC225" s="57"/>
      <c r="CD225" s="72"/>
      <c r="CE225" s="163"/>
      <c r="CF225" s="57"/>
      <c r="CG225" s="57"/>
      <c r="CH225" s="57"/>
      <c r="CI225" s="57"/>
      <c r="CJ225" s="72"/>
      <c r="CK225" s="163"/>
      <c r="CL225" s="57"/>
      <c r="CM225" s="57"/>
      <c r="CN225" s="57"/>
      <c r="CO225" s="57"/>
      <c r="CP225" s="72"/>
      <c r="CV225" s="73"/>
      <c r="CW225" s="73"/>
      <c r="CX225" s="73"/>
      <c r="CY225" s="73"/>
      <c r="CZ225" s="72"/>
      <c r="DA225" s="72"/>
      <c r="DB225" s="72"/>
    </row>
    <row r="226" spans="3:106" ht="15">
      <c r="C226" s="100">
        <v>220</v>
      </c>
      <c r="D226" s="101" t="s">
        <v>1092</v>
      </c>
      <c r="E226" s="101" t="s">
        <v>154</v>
      </c>
      <c r="F226" s="101" t="s">
        <v>120</v>
      </c>
      <c r="G226" s="102">
        <v>5</v>
      </c>
      <c r="I226" s="160"/>
      <c r="J226" s="160"/>
      <c r="K226" s="160"/>
      <c r="L226" s="160"/>
      <c r="M226" s="160"/>
      <c r="N226" s="64"/>
      <c r="O226" s="57"/>
      <c r="P226" s="57"/>
      <c r="Q226" s="57"/>
      <c r="R226" s="57"/>
      <c r="U226" s="161"/>
      <c r="AK226" s="57"/>
      <c r="AL226" s="57"/>
      <c r="AM226" s="73"/>
      <c r="AN226" s="73"/>
      <c r="AO226" s="73"/>
      <c r="AP226" s="73"/>
      <c r="AQ226" s="73"/>
      <c r="AR226" s="162"/>
      <c r="AS226" s="91"/>
      <c r="AT226" s="91"/>
      <c r="AU226" s="91"/>
      <c r="AV226" s="91"/>
      <c r="AW226" s="91"/>
      <c r="AX226" s="91"/>
      <c r="AY226" s="163"/>
      <c r="AZ226" s="57"/>
      <c r="BA226" s="57"/>
      <c r="BB226" s="57"/>
      <c r="BC226" s="57"/>
      <c r="BD226" s="57"/>
      <c r="BE226" s="57"/>
      <c r="BF226" s="57"/>
      <c r="BG226" s="57"/>
      <c r="BH226" s="57"/>
      <c r="BI226" s="57"/>
      <c r="BJ226" s="163"/>
      <c r="BK226" s="57"/>
      <c r="BL226" s="57"/>
      <c r="BM226" s="163"/>
      <c r="BN226" s="164"/>
      <c r="BO226" s="164"/>
      <c r="BP226" s="72"/>
      <c r="BQ226" s="57"/>
      <c r="BR226" s="57"/>
      <c r="BS226" s="72"/>
      <c r="BT226" s="72"/>
      <c r="BU226" s="72"/>
      <c r="BV226" s="72"/>
      <c r="BW226" s="72"/>
      <c r="BX226" s="72"/>
      <c r="BY226" s="163"/>
      <c r="BZ226" s="57"/>
      <c r="CA226" s="57"/>
      <c r="CB226" s="57"/>
      <c r="CC226" s="57"/>
      <c r="CD226" s="72"/>
      <c r="CE226" s="163"/>
      <c r="CF226" s="57"/>
      <c r="CG226" s="57"/>
      <c r="CH226" s="57"/>
      <c r="CI226" s="57"/>
      <c r="CJ226" s="72"/>
      <c r="CK226" s="163"/>
      <c r="CL226" s="57"/>
      <c r="CM226" s="57"/>
      <c r="CN226" s="57"/>
      <c r="CO226" s="57"/>
      <c r="CP226" s="72"/>
      <c r="CV226" s="73"/>
      <c r="CW226" s="73"/>
      <c r="CX226" s="73"/>
      <c r="CY226" s="73"/>
      <c r="CZ226" s="72"/>
      <c r="DA226" s="72"/>
      <c r="DB226" s="72"/>
    </row>
    <row r="227" spans="3:106" ht="15">
      <c r="C227" s="100">
        <v>221</v>
      </c>
      <c r="D227" s="101" t="s">
        <v>1042</v>
      </c>
      <c r="E227" s="101" t="s">
        <v>94</v>
      </c>
      <c r="F227" s="101" t="s">
        <v>204</v>
      </c>
      <c r="G227" s="102">
        <v>6</v>
      </c>
      <c r="I227" s="160"/>
      <c r="J227" s="160"/>
      <c r="K227" s="160"/>
      <c r="L227" s="160"/>
      <c r="M227" s="160"/>
      <c r="N227" s="64"/>
      <c r="O227" s="57"/>
      <c r="P227" s="57"/>
      <c r="Q227" s="57"/>
      <c r="R227" s="57"/>
      <c r="U227" s="161"/>
      <c r="AK227" s="57"/>
      <c r="AL227" s="57"/>
      <c r="AM227" s="73"/>
      <c r="AN227" s="73"/>
      <c r="AO227" s="73"/>
      <c r="AP227" s="73"/>
      <c r="AQ227" s="73"/>
      <c r="AR227" s="162"/>
      <c r="AS227" s="91"/>
      <c r="AT227" s="91"/>
      <c r="AU227" s="91"/>
      <c r="AV227" s="91"/>
      <c r="AW227" s="91"/>
      <c r="AX227" s="91"/>
      <c r="AY227" s="163"/>
      <c r="AZ227" s="57"/>
      <c r="BA227" s="57"/>
      <c r="BB227" s="57"/>
      <c r="BC227" s="57"/>
      <c r="BD227" s="57"/>
      <c r="BE227" s="57"/>
      <c r="BF227" s="57"/>
      <c r="BG227" s="57"/>
      <c r="BH227" s="57"/>
      <c r="BI227" s="57"/>
      <c r="BJ227" s="163"/>
      <c r="BK227" s="57"/>
      <c r="BL227" s="57"/>
      <c r="BM227" s="163"/>
      <c r="BN227" s="57"/>
      <c r="BO227" s="57"/>
      <c r="BP227" s="72"/>
      <c r="BQ227" s="72"/>
      <c r="BR227" s="72"/>
      <c r="BS227" s="72"/>
      <c r="BT227" s="72"/>
      <c r="BU227" s="72"/>
      <c r="BV227" s="72"/>
      <c r="BW227" s="72"/>
      <c r="BX227" s="72"/>
      <c r="BY227" s="163"/>
      <c r="BZ227" s="57"/>
      <c r="CA227" s="57"/>
      <c r="CB227" s="57"/>
      <c r="CC227" s="57"/>
      <c r="CD227" s="72"/>
      <c r="CE227" s="163"/>
      <c r="CF227" s="57"/>
      <c r="CG227" s="57"/>
      <c r="CH227" s="57"/>
      <c r="CI227" s="57"/>
      <c r="CJ227" s="72"/>
      <c r="CK227" s="163"/>
      <c r="CL227" s="57"/>
      <c r="CM227" s="57"/>
      <c r="CN227" s="57"/>
      <c r="CO227" s="57"/>
      <c r="CP227" s="72"/>
      <c r="CV227" s="73"/>
      <c r="CW227" s="73"/>
      <c r="CX227" s="73"/>
      <c r="CY227" s="73"/>
      <c r="CZ227" s="72"/>
      <c r="DA227" s="72"/>
      <c r="DB227" s="72"/>
    </row>
    <row r="228" spans="3:106" ht="15">
      <c r="C228" s="100">
        <v>222</v>
      </c>
      <c r="D228" s="101" t="s">
        <v>1093</v>
      </c>
      <c r="E228" s="101" t="s">
        <v>154</v>
      </c>
      <c r="F228" s="101" t="s">
        <v>124</v>
      </c>
      <c r="G228" s="102">
        <v>8</v>
      </c>
      <c r="I228" s="160"/>
      <c r="J228" s="160"/>
      <c r="K228" s="160"/>
      <c r="L228" s="160"/>
      <c r="M228" s="160"/>
      <c r="N228" s="64"/>
      <c r="O228" s="57"/>
      <c r="P228" s="57"/>
      <c r="Q228" s="57"/>
      <c r="R228" s="57"/>
      <c r="U228" s="161"/>
      <c r="AK228" s="57"/>
      <c r="AL228" s="57"/>
      <c r="AM228" s="73"/>
      <c r="AN228" s="73"/>
      <c r="AO228" s="73"/>
      <c r="AP228" s="73"/>
      <c r="AQ228" s="73"/>
      <c r="AR228" s="162"/>
      <c r="AS228" s="91"/>
      <c r="AT228" s="91"/>
      <c r="AU228" s="91"/>
      <c r="AV228" s="91"/>
      <c r="AW228" s="91"/>
      <c r="AX228" s="91"/>
      <c r="AY228" s="163"/>
      <c r="AZ228" s="57"/>
      <c r="BA228" s="57"/>
      <c r="BB228" s="57"/>
      <c r="BC228" s="57"/>
      <c r="BD228" s="57"/>
      <c r="BE228" s="57"/>
      <c r="BF228" s="57"/>
      <c r="BG228" s="57"/>
      <c r="BH228" s="57"/>
      <c r="BI228" s="57"/>
      <c r="BJ228" s="163"/>
      <c r="BK228" s="57"/>
      <c r="BL228" s="57"/>
      <c r="BM228" s="163"/>
      <c r="BN228" s="163"/>
      <c r="BO228" s="163"/>
      <c r="BP228" s="72"/>
      <c r="BQ228" s="72"/>
      <c r="BR228" s="72"/>
      <c r="BS228" s="72"/>
      <c r="BT228" s="72"/>
      <c r="BU228" s="72"/>
      <c r="BV228" s="72"/>
      <c r="BW228" s="72"/>
      <c r="BX228" s="72"/>
      <c r="BY228" s="163"/>
      <c r="BZ228" s="57"/>
      <c r="CA228" s="57"/>
      <c r="CB228" s="57"/>
      <c r="CC228" s="57"/>
      <c r="CD228" s="72"/>
      <c r="CE228" s="163"/>
      <c r="CF228" s="57"/>
      <c r="CG228" s="57"/>
      <c r="CH228" s="57"/>
      <c r="CI228" s="57"/>
      <c r="CJ228" s="72"/>
      <c r="CK228" s="163"/>
      <c r="CL228" s="57"/>
      <c r="CM228" s="57"/>
      <c r="CN228" s="57"/>
      <c r="CO228" s="57"/>
      <c r="CP228" s="72"/>
      <c r="CV228" s="73"/>
      <c r="CW228" s="73"/>
      <c r="CX228" s="73"/>
      <c r="CY228" s="73"/>
      <c r="CZ228" s="72"/>
      <c r="DA228" s="72"/>
      <c r="DB228" s="72"/>
    </row>
    <row r="229" spans="3:106" ht="15">
      <c r="C229" s="100">
        <v>223</v>
      </c>
      <c r="D229" s="101" t="s">
        <v>953</v>
      </c>
      <c r="E229" s="101" t="s">
        <v>94</v>
      </c>
      <c r="F229" s="101" t="s">
        <v>393</v>
      </c>
      <c r="G229" s="102">
        <v>10</v>
      </c>
      <c r="I229" s="160"/>
      <c r="J229" s="160"/>
      <c r="K229" s="160"/>
      <c r="L229" s="160"/>
      <c r="M229" s="160"/>
      <c r="N229" s="64"/>
      <c r="O229" s="57"/>
      <c r="P229" s="57"/>
      <c r="Q229" s="57"/>
      <c r="R229" s="57"/>
      <c r="U229" s="161"/>
      <c r="AK229" s="57"/>
      <c r="AL229" s="57"/>
      <c r="AM229" s="73"/>
      <c r="AN229" s="73"/>
      <c r="AO229" s="73"/>
      <c r="AP229" s="73"/>
      <c r="AQ229" s="73"/>
      <c r="AR229" s="162"/>
      <c r="AS229" s="91"/>
      <c r="AT229" s="91"/>
      <c r="AU229" s="91"/>
      <c r="AV229" s="91"/>
      <c r="AW229" s="91"/>
      <c r="AX229" s="91"/>
      <c r="AY229" s="163"/>
      <c r="AZ229" s="57"/>
      <c r="BA229" s="57"/>
      <c r="BB229" s="57"/>
      <c r="BC229" s="57"/>
      <c r="BD229" s="57"/>
      <c r="BE229" s="57"/>
      <c r="BF229" s="57"/>
      <c r="BG229" s="57"/>
      <c r="BH229" s="57"/>
      <c r="BI229" s="57"/>
      <c r="BJ229" s="163"/>
      <c r="BK229" s="57"/>
      <c r="BL229" s="57"/>
      <c r="BM229" s="163"/>
      <c r="BN229" s="163"/>
      <c r="BO229" s="163"/>
      <c r="BP229" s="72"/>
      <c r="BQ229" s="72"/>
      <c r="BR229" s="72"/>
      <c r="BS229" s="72"/>
      <c r="BT229" s="72"/>
      <c r="BU229" s="72"/>
      <c r="BV229" s="72"/>
      <c r="BW229" s="72"/>
      <c r="BX229" s="72"/>
      <c r="BY229" s="163"/>
      <c r="BZ229" s="57"/>
      <c r="CA229" s="57"/>
      <c r="CB229" s="57"/>
      <c r="CC229" s="57"/>
      <c r="CD229" s="72"/>
      <c r="CE229" s="163"/>
      <c r="CF229" s="57"/>
      <c r="CG229" s="57"/>
      <c r="CH229" s="57"/>
      <c r="CI229" s="57"/>
      <c r="CJ229" s="72"/>
      <c r="CK229" s="163"/>
      <c r="CL229" s="57"/>
      <c r="CM229" s="57"/>
      <c r="CN229" s="57"/>
      <c r="CO229" s="57"/>
      <c r="CP229" s="72"/>
      <c r="CV229" s="73"/>
      <c r="CW229" s="73"/>
      <c r="CX229" s="73"/>
      <c r="CY229" s="73"/>
      <c r="CZ229" s="72"/>
      <c r="DA229" s="72"/>
      <c r="DB229" s="72"/>
    </row>
    <row r="230" spans="3:106" ht="15">
      <c r="C230" s="100">
        <v>224</v>
      </c>
      <c r="D230" s="101" t="s">
        <v>1094</v>
      </c>
      <c r="E230" s="101" t="s">
        <v>94</v>
      </c>
      <c r="F230" s="101" t="s">
        <v>173</v>
      </c>
      <c r="G230" s="102">
        <v>5</v>
      </c>
      <c r="I230" s="160"/>
      <c r="J230" s="160"/>
      <c r="K230" s="160"/>
      <c r="L230" s="160"/>
      <c r="M230" s="160"/>
      <c r="N230" s="64"/>
      <c r="O230" s="57"/>
      <c r="P230" s="57"/>
      <c r="Q230" s="57"/>
      <c r="R230" s="57"/>
      <c r="U230" s="161"/>
      <c r="AK230" s="57"/>
      <c r="AL230" s="57"/>
      <c r="AM230" s="73"/>
      <c r="AN230" s="73"/>
      <c r="AO230" s="73"/>
      <c r="AP230" s="73"/>
      <c r="AQ230" s="73"/>
      <c r="AR230" s="162"/>
      <c r="AS230" s="91"/>
      <c r="AT230" s="91"/>
      <c r="AU230" s="91"/>
      <c r="AV230" s="91"/>
      <c r="AW230" s="91"/>
      <c r="AX230" s="91"/>
      <c r="AY230" s="163"/>
      <c r="AZ230" s="57"/>
      <c r="BA230" s="57"/>
      <c r="BB230" s="57"/>
      <c r="BC230" s="57"/>
      <c r="BD230" s="57"/>
      <c r="BE230" s="57"/>
      <c r="BF230" s="57"/>
      <c r="BG230" s="57"/>
      <c r="BH230" s="57"/>
      <c r="BI230" s="57"/>
      <c r="BJ230" s="163"/>
      <c r="BK230" s="57"/>
      <c r="BL230" s="57"/>
      <c r="BM230" s="163"/>
      <c r="BN230" s="163"/>
      <c r="BO230" s="163"/>
      <c r="BP230" s="72"/>
      <c r="BQ230" s="72"/>
      <c r="BR230" s="72"/>
      <c r="BS230" s="72"/>
      <c r="BT230" s="72"/>
      <c r="BU230" s="72"/>
      <c r="BV230" s="72"/>
      <c r="BW230" s="72"/>
      <c r="BX230" s="72"/>
      <c r="BY230" s="163"/>
      <c r="BZ230" s="57"/>
      <c r="CA230" s="57"/>
      <c r="CB230" s="57"/>
      <c r="CC230" s="57"/>
      <c r="CD230" s="72"/>
      <c r="CE230" s="163"/>
      <c r="CF230" s="57"/>
      <c r="CG230" s="57"/>
      <c r="CH230" s="57"/>
      <c r="CI230" s="57"/>
      <c r="CJ230" s="72"/>
      <c r="CK230" s="163"/>
      <c r="CL230" s="57"/>
      <c r="CM230" s="57"/>
      <c r="CN230" s="57"/>
      <c r="CO230" s="57"/>
      <c r="CP230" s="72"/>
      <c r="CV230" s="73"/>
      <c r="CW230" s="73"/>
      <c r="CX230" s="73"/>
      <c r="CY230" s="73"/>
      <c r="CZ230" s="72"/>
      <c r="DA230" s="72"/>
      <c r="DB230" s="72"/>
    </row>
    <row r="231" spans="3:106" ht="15">
      <c r="C231" s="100">
        <v>225</v>
      </c>
      <c r="D231" s="101" t="s">
        <v>1095</v>
      </c>
      <c r="E231" s="101" t="s">
        <v>94</v>
      </c>
      <c r="F231" s="101" t="s">
        <v>103</v>
      </c>
      <c r="G231" s="102">
        <v>8</v>
      </c>
      <c r="I231" s="160"/>
      <c r="J231" s="160"/>
      <c r="K231" s="160"/>
      <c r="L231" s="160"/>
      <c r="M231" s="160"/>
      <c r="N231" s="64"/>
      <c r="O231" s="57"/>
      <c r="P231" s="57"/>
      <c r="Q231" s="57"/>
      <c r="R231" s="57"/>
      <c r="U231" s="161"/>
      <c r="AK231" s="57"/>
      <c r="AL231" s="57"/>
      <c r="AM231" s="73"/>
      <c r="AN231" s="73"/>
      <c r="AO231" s="73"/>
      <c r="AP231" s="73"/>
      <c r="AQ231" s="73"/>
      <c r="AR231" s="162"/>
      <c r="AS231" s="91"/>
      <c r="AT231" s="91"/>
      <c r="AU231" s="91"/>
      <c r="AV231" s="91"/>
      <c r="AW231" s="91"/>
      <c r="AX231" s="91"/>
      <c r="AY231" s="163"/>
      <c r="AZ231" s="57"/>
      <c r="BA231" s="57"/>
      <c r="BB231" s="57"/>
      <c r="BC231" s="57"/>
      <c r="BD231" s="57"/>
      <c r="BE231" s="57"/>
      <c r="BF231" s="57"/>
      <c r="BG231" s="57"/>
      <c r="BH231" s="57"/>
      <c r="BI231" s="57"/>
      <c r="BJ231" s="163"/>
      <c r="BK231" s="57"/>
      <c r="BL231" s="57"/>
      <c r="BM231" s="163"/>
      <c r="BN231" s="163"/>
      <c r="BO231" s="163"/>
      <c r="BP231" s="72"/>
      <c r="BQ231" s="72"/>
      <c r="BR231" s="72"/>
      <c r="BS231" s="72"/>
      <c r="BT231" s="72"/>
      <c r="BU231" s="72"/>
      <c r="BV231" s="72"/>
      <c r="BW231" s="72"/>
      <c r="BX231" s="72"/>
      <c r="BY231" s="163"/>
      <c r="BZ231" s="57"/>
      <c r="CA231" s="57"/>
      <c r="CB231" s="57"/>
      <c r="CC231" s="57"/>
      <c r="CD231" s="72"/>
      <c r="CE231" s="163"/>
      <c r="CF231" s="57"/>
      <c r="CG231" s="57"/>
      <c r="CH231" s="57"/>
      <c r="CI231" s="57"/>
      <c r="CJ231" s="72"/>
      <c r="CK231" s="163"/>
      <c r="CL231" s="57"/>
      <c r="CM231" s="57"/>
      <c r="CN231" s="57"/>
      <c r="CO231" s="57"/>
      <c r="CP231" s="72"/>
      <c r="CV231" s="73"/>
      <c r="CW231" s="73"/>
      <c r="CX231" s="73"/>
      <c r="CY231" s="73"/>
      <c r="CZ231" s="72"/>
      <c r="DA231" s="72"/>
      <c r="DB231" s="72"/>
    </row>
    <row r="232" spans="3:106" ht="15">
      <c r="C232" s="100">
        <v>226</v>
      </c>
      <c r="D232" s="101" t="s">
        <v>538</v>
      </c>
      <c r="E232" s="101" t="s">
        <v>94</v>
      </c>
      <c r="F232" s="101" t="s">
        <v>130</v>
      </c>
      <c r="G232" s="102">
        <v>5</v>
      </c>
      <c r="I232" s="160"/>
      <c r="J232" s="160"/>
      <c r="K232" s="160"/>
      <c r="L232" s="160"/>
      <c r="M232" s="160"/>
      <c r="N232" s="64"/>
      <c r="O232" s="57"/>
      <c r="P232" s="57"/>
      <c r="Q232" s="57"/>
      <c r="R232" s="57"/>
      <c r="U232" s="161"/>
      <c r="AK232" s="57"/>
      <c r="AL232" s="57"/>
      <c r="AM232" s="73"/>
      <c r="AN232" s="73"/>
      <c r="AO232" s="73"/>
      <c r="AP232" s="73"/>
      <c r="AQ232" s="73"/>
      <c r="AR232" s="162"/>
      <c r="AS232" s="91"/>
      <c r="AT232" s="91"/>
      <c r="AU232" s="91"/>
      <c r="AV232" s="91"/>
      <c r="AW232" s="91"/>
      <c r="AX232" s="91"/>
      <c r="AY232" s="163"/>
      <c r="AZ232" s="57"/>
      <c r="BA232" s="57"/>
      <c r="BB232" s="57"/>
      <c r="BC232" s="57"/>
      <c r="BD232" s="57"/>
      <c r="BE232" s="57"/>
      <c r="BF232" s="57"/>
      <c r="BG232" s="57"/>
      <c r="BH232" s="57"/>
      <c r="BI232" s="57"/>
      <c r="BJ232" s="163"/>
      <c r="BK232" s="57"/>
      <c r="BL232" s="57"/>
      <c r="BM232" s="163"/>
      <c r="BN232" s="163"/>
      <c r="BO232" s="163"/>
      <c r="BP232" s="72"/>
      <c r="BQ232" s="72"/>
      <c r="BR232" s="72"/>
      <c r="BS232" s="72"/>
      <c r="BT232" s="72"/>
      <c r="BU232" s="72"/>
      <c r="BV232" s="72"/>
      <c r="BW232" s="72"/>
      <c r="BX232" s="72"/>
      <c r="BY232" s="163"/>
      <c r="BZ232" s="57"/>
      <c r="CA232" s="57"/>
      <c r="CB232" s="57"/>
      <c r="CC232" s="57"/>
      <c r="CD232" s="72"/>
      <c r="CE232" s="163"/>
      <c r="CF232" s="57"/>
      <c r="CG232" s="57"/>
      <c r="CH232" s="57"/>
      <c r="CI232" s="57"/>
      <c r="CJ232" s="72"/>
      <c r="CK232" s="163"/>
      <c r="CL232" s="57"/>
      <c r="CM232" s="57"/>
      <c r="CN232" s="57"/>
      <c r="CO232" s="57"/>
      <c r="CP232" s="72"/>
      <c r="CV232" s="73"/>
      <c r="CW232" s="73"/>
      <c r="CX232" s="73"/>
      <c r="CY232" s="73"/>
      <c r="CZ232" s="72"/>
      <c r="DA232" s="72"/>
      <c r="DB232" s="72"/>
    </row>
    <row r="233" spans="3:106" ht="15">
      <c r="C233" s="100">
        <v>227</v>
      </c>
      <c r="D233" s="101" t="s">
        <v>1096</v>
      </c>
      <c r="E233" s="101" t="s">
        <v>94</v>
      </c>
      <c r="F233" s="101" t="s">
        <v>146</v>
      </c>
      <c r="G233" s="102">
        <v>6</v>
      </c>
      <c r="I233" s="160"/>
      <c r="J233" s="160"/>
      <c r="K233" s="160"/>
      <c r="L233" s="160"/>
      <c r="M233" s="160"/>
      <c r="N233" s="64"/>
      <c r="O233" s="57"/>
      <c r="P233" s="57"/>
      <c r="Q233" s="57"/>
      <c r="R233" s="57"/>
      <c r="U233" s="161"/>
      <c r="AK233" s="57"/>
      <c r="AL233" s="57"/>
      <c r="AM233" s="73"/>
      <c r="AN233" s="73"/>
      <c r="AO233" s="73"/>
      <c r="AP233" s="73"/>
      <c r="AQ233" s="73"/>
      <c r="AR233" s="162"/>
      <c r="AS233" s="91"/>
      <c r="AT233" s="91"/>
      <c r="AU233" s="91"/>
      <c r="AV233" s="91"/>
      <c r="AW233" s="91"/>
      <c r="AX233" s="91"/>
      <c r="AY233" s="163"/>
      <c r="AZ233" s="57"/>
      <c r="BA233" s="57"/>
      <c r="BB233" s="57"/>
      <c r="BC233" s="57"/>
      <c r="BD233" s="57"/>
      <c r="BE233" s="57"/>
      <c r="BF233" s="57"/>
      <c r="BG233" s="57"/>
      <c r="BH233" s="57"/>
      <c r="BI233" s="57"/>
      <c r="BJ233" s="163"/>
      <c r="BK233" s="57"/>
      <c r="BL233" s="57"/>
      <c r="BM233" s="163"/>
      <c r="BN233" s="163"/>
      <c r="BO233" s="163"/>
      <c r="BP233" s="72"/>
      <c r="BQ233" s="72"/>
      <c r="BR233" s="72"/>
      <c r="BS233" s="72"/>
      <c r="BT233" s="72"/>
      <c r="BU233" s="72"/>
      <c r="BV233" s="72"/>
      <c r="BW233" s="72"/>
      <c r="BX233" s="72"/>
      <c r="BY233" s="163"/>
      <c r="BZ233" s="57"/>
      <c r="CA233" s="57"/>
      <c r="CB233" s="57"/>
      <c r="CC233" s="57"/>
      <c r="CD233" s="72"/>
      <c r="CE233" s="163"/>
      <c r="CF233" s="57"/>
      <c r="CG233" s="57"/>
      <c r="CH233" s="57"/>
      <c r="CI233" s="57"/>
      <c r="CJ233" s="72"/>
      <c r="CK233" s="163"/>
      <c r="CL233" s="57"/>
      <c r="CM233" s="57"/>
      <c r="CN233" s="57"/>
      <c r="CO233" s="57"/>
      <c r="CP233" s="72"/>
      <c r="CV233" s="73"/>
      <c r="CW233" s="73"/>
      <c r="CX233" s="73"/>
      <c r="CY233" s="73"/>
      <c r="CZ233" s="72"/>
      <c r="DA233" s="72"/>
      <c r="DB233" s="72"/>
    </row>
    <row r="234" spans="3:103" ht="15">
      <c r="C234" s="100">
        <v>228</v>
      </c>
      <c r="D234" s="101" t="s">
        <v>1097</v>
      </c>
      <c r="E234" s="101" t="s">
        <v>94</v>
      </c>
      <c r="F234" s="101" t="s">
        <v>374</v>
      </c>
      <c r="G234" s="102">
        <v>7</v>
      </c>
      <c r="I234" s="160"/>
      <c r="J234" s="160"/>
      <c r="K234" s="160"/>
      <c r="L234" s="160"/>
      <c r="M234" s="160"/>
      <c r="N234" s="64"/>
      <c r="O234" s="57"/>
      <c r="P234" s="57"/>
      <c r="Q234" s="57"/>
      <c r="R234" s="57"/>
      <c r="U234" s="161"/>
      <c r="AK234" s="57"/>
      <c r="AL234" s="57"/>
      <c r="AM234" s="73"/>
      <c r="AN234" s="73"/>
      <c r="AO234" s="73"/>
      <c r="AP234" s="73"/>
      <c r="AQ234" s="73"/>
      <c r="AR234" s="162"/>
      <c r="AS234" s="91"/>
      <c r="AT234" s="91"/>
      <c r="AU234" s="91"/>
      <c r="AV234" s="91"/>
      <c r="AW234" s="91"/>
      <c r="AX234" s="91"/>
      <c r="AY234" s="163"/>
      <c r="AZ234" s="57"/>
      <c r="BA234" s="57"/>
      <c r="BB234" s="57"/>
      <c r="BC234" s="57"/>
      <c r="BD234" s="57"/>
      <c r="BE234" s="57"/>
      <c r="BF234" s="57"/>
      <c r="BG234" s="57"/>
      <c r="BH234" s="57"/>
      <c r="BI234" s="57"/>
      <c r="BJ234" s="163"/>
      <c r="BK234" s="57"/>
      <c r="BL234" s="57"/>
      <c r="BM234" s="163"/>
      <c r="BN234" s="163"/>
      <c r="BO234" s="163"/>
      <c r="BP234" s="72"/>
      <c r="BQ234" s="72"/>
      <c r="BR234" s="72"/>
      <c r="BS234" s="72"/>
      <c r="BT234" s="72"/>
      <c r="BU234" s="72"/>
      <c r="BV234" s="72"/>
      <c r="BW234" s="72"/>
      <c r="BX234" s="72"/>
      <c r="BY234" s="163"/>
      <c r="BZ234" s="57"/>
      <c r="CA234" s="57"/>
      <c r="CB234" s="57"/>
      <c r="CC234" s="57"/>
      <c r="CD234" s="72"/>
      <c r="CE234" s="163"/>
      <c r="CF234" s="57"/>
      <c r="CG234" s="57"/>
      <c r="CH234" s="57"/>
      <c r="CI234" s="57"/>
      <c r="CJ234" s="72"/>
      <c r="CK234" s="163"/>
      <c r="CL234" s="57"/>
      <c r="CM234" s="57"/>
      <c r="CN234" s="57"/>
      <c r="CO234" s="57"/>
      <c r="CP234" s="72"/>
      <c r="CV234" s="33"/>
      <c r="CW234" s="33"/>
      <c r="CX234" s="33"/>
      <c r="CY234" s="33"/>
    </row>
    <row r="235" spans="3:103" ht="15">
      <c r="C235" s="100">
        <v>229</v>
      </c>
      <c r="D235" s="101" t="s">
        <v>1098</v>
      </c>
      <c r="E235" s="101" t="s">
        <v>94</v>
      </c>
      <c r="F235" s="101" t="s">
        <v>234</v>
      </c>
      <c r="G235" s="102">
        <v>7</v>
      </c>
      <c r="I235" s="160"/>
      <c r="J235" s="160"/>
      <c r="K235" s="160"/>
      <c r="L235" s="160"/>
      <c r="M235" s="160"/>
      <c r="N235" s="64"/>
      <c r="O235" s="57"/>
      <c r="P235" s="57"/>
      <c r="Q235" s="57"/>
      <c r="R235" s="57"/>
      <c r="U235" s="161"/>
      <c r="AK235" s="57"/>
      <c r="AL235" s="57"/>
      <c r="AM235" s="73"/>
      <c r="AN235" s="73"/>
      <c r="AO235" s="73"/>
      <c r="AP235" s="73"/>
      <c r="AQ235" s="73"/>
      <c r="AR235" s="162"/>
      <c r="AS235" s="91"/>
      <c r="AT235" s="91"/>
      <c r="AU235" s="91"/>
      <c r="AV235" s="91"/>
      <c r="AW235" s="91"/>
      <c r="AX235" s="91"/>
      <c r="AY235" s="163"/>
      <c r="AZ235" s="57"/>
      <c r="BA235" s="57"/>
      <c r="BB235" s="57"/>
      <c r="BC235" s="57"/>
      <c r="BD235" s="57"/>
      <c r="BE235" s="57"/>
      <c r="BF235" s="57"/>
      <c r="BG235" s="57"/>
      <c r="BH235" s="57"/>
      <c r="BI235" s="57"/>
      <c r="BJ235" s="163"/>
      <c r="BK235" s="57"/>
      <c r="BL235" s="57"/>
      <c r="BM235" s="163"/>
      <c r="BN235" s="163"/>
      <c r="BO235" s="163"/>
      <c r="BP235" s="72"/>
      <c r="BQ235" s="72"/>
      <c r="BR235" s="72"/>
      <c r="BS235" s="72"/>
      <c r="BT235" s="72"/>
      <c r="BU235" s="72"/>
      <c r="BV235" s="72"/>
      <c r="BW235" s="72"/>
      <c r="BX235" s="72"/>
      <c r="BY235" s="163"/>
      <c r="BZ235" s="57"/>
      <c r="CA235" s="57"/>
      <c r="CB235" s="57"/>
      <c r="CC235" s="57"/>
      <c r="CD235" s="72"/>
      <c r="CE235" s="163"/>
      <c r="CF235" s="57"/>
      <c r="CG235" s="57"/>
      <c r="CH235" s="57"/>
      <c r="CI235" s="57"/>
      <c r="CJ235" s="72"/>
      <c r="CK235" s="163"/>
      <c r="CL235" s="57"/>
      <c r="CM235" s="57"/>
      <c r="CN235" s="57"/>
      <c r="CO235" s="57"/>
      <c r="CP235" s="72"/>
      <c r="CV235" s="33"/>
      <c r="CW235" s="33"/>
      <c r="CX235" s="33"/>
      <c r="CY235" s="33"/>
    </row>
    <row r="236" spans="3:103" ht="15">
      <c r="C236" s="100">
        <v>230</v>
      </c>
      <c r="D236" s="101" t="s">
        <v>669</v>
      </c>
      <c r="E236" s="101" t="s">
        <v>94</v>
      </c>
      <c r="F236" s="101" t="s">
        <v>173</v>
      </c>
      <c r="G236" s="102">
        <v>5</v>
      </c>
      <c r="I236" s="160"/>
      <c r="J236" s="160"/>
      <c r="K236" s="160"/>
      <c r="L236" s="160"/>
      <c r="M236" s="160"/>
      <c r="N236" s="64"/>
      <c r="O236" s="160"/>
      <c r="P236" s="160"/>
      <c r="Q236" s="160"/>
      <c r="R236" s="160"/>
      <c r="U236" s="161"/>
      <c r="AK236" s="57"/>
      <c r="AL236" s="57"/>
      <c r="AM236" s="73"/>
      <c r="AN236" s="73"/>
      <c r="AO236" s="73"/>
      <c r="AP236" s="73"/>
      <c r="AQ236" s="73"/>
      <c r="AR236" s="162"/>
      <c r="AS236" s="91"/>
      <c r="AT236" s="91"/>
      <c r="AU236" s="91"/>
      <c r="AV236" s="91"/>
      <c r="AW236" s="91"/>
      <c r="AX236" s="91"/>
      <c r="AY236" s="163"/>
      <c r="AZ236" s="57"/>
      <c r="BA236" s="57"/>
      <c r="BB236" s="57"/>
      <c r="BC236" s="57"/>
      <c r="BD236" s="57"/>
      <c r="BE236" s="57"/>
      <c r="BF236" s="57"/>
      <c r="BG236" s="57"/>
      <c r="BH236" s="57"/>
      <c r="BI236" s="57"/>
      <c r="BJ236" s="163"/>
      <c r="BK236" s="57"/>
      <c r="BL236" s="57"/>
      <c r="BM236" s="163"/>
      <c r="BN236" s="163"/>
      <c r="BO236" s="163"/>
      <c r="BP236" s="72"/>
      <c r="BQ236" s="72"/>
      <c r="BR236" s="72"/>
      <c r="BS236" s="72"/>
      <c r="BT236" s="72"/>
      <c r="BU236" s="72"/>
      <c r="BV236" s="72"/>
      <c r="BW236" s="72"/>
      <c r="BX236" s="72"/>
      <c r="BY236" s="163"/>
      <c r="BZ236" s="57"/>
      <c r="CA236" s="57"/>
      <c r="CB236" s="57"/>
      <c r="CC236" s="57"/>
      <c r="CD236" s="72"/>
      <c r="CE236" s="163"/>
      <c r="CF236" s="57"/>
      <c r="CG236" s="57"/>
      <c r="CH236" s="57"/>
      <c r="CI236" s="57"/>
      <c r="CJ236" s="72"/>
      <c r="CK236" s="163"/>
      <c r="CL236" s="57"/>
      <c r="CM236" s="57"/>
      <c r="CN236" s="57"/>
      <c r="CO236" s="57"/>
      <c r="CP236" s="72"/>
      <c r="CV236" s="33"/>
      <c r="CW236" s="33"/>
      <c r="CX236" s="33"/>
      <c r="CY236" s="33"/>
    </row>
    <row r="237" spans="3:103" ht="15">
      <c r="C237" s="100">
        <v>231</v>
      </c>
      <c r="D237" s="101" t="s">
        <v>730</v>
      </c>
      <c r="E237" s="101" t="s">
        <v>94</v>
      </c>
      <c r="F237" s="101" t="s">
        <v>104</v>
      </c>
      <c r="G237" s="102">
        <v>4</v>
      </c>
      <c r="I237" s="160"/>
      <c r="J237" s="160"/>
      <c r="K237" s="160"/>
      <c r="L237" s="160"/>
      <c r="M237" s="160"/>
      <c r="N237" s="64"/>
      <c r="O237" s="160"/>
      <c r="P237" s="160"/>
      <c r="Q237" s="160"/>
      <c r="R237" s="160"/>
      <c r="U237" s="161"/>
      <c r="AK237" s="57"/>
      <c r="AL237" s="57"/>
      <c r="AM237" s="73"/>
      <c r="AN237" s="73"/>
      <c r="AO237" s="73"/>
      <c r="AP237" s="73"/>
      <c r="AQ237" s="73"/>
      <c r="AR237" s="162"/>
      <c r="AS237" s="91"/>
      <c r="AT237" s="91"/>
      <c r="AU237" s="91"/>
      <c r="AV237" s="91"/>
      <c r="AW237" s="91"/>
      <c r="AX237" s="91"/>
      <c r="AY237" s="163"/>
      <c r="AZ237" s="57"/>
      <c r="BA237" s="57"/>
      <c r="BB237" s="57"/>
      <c r="BC237" s="57"/>
      <c r="BD237" s="57"/>
      <c r="BE237" s="57"/>
      <c r="BF237" s="57"/>
      <c r="BG237" s="57"/>
      <c r="BH237" s="57"/>
      <c r="BI237" s="57"/>
      <c r="BJ237" s="163"/>
      <c r="BK237" s="164"/>
      <c r="BL237" s="164"/>
      <c r="BM237" s="163"/>
      <c r="BN237" s="163"/>
      <c r="BO237" s="163"/>
      <c r="BP237" s="72"/>
      <c r="BQ237" s="72"/>
      <c r="BR237" s="72"/>
      <c r="BS237" s="72"/>
      <c r="BT237" s="72"/>
      <c r="BU237" s="72"/>
      <c r="BV237" s="72"/>
      <c r="BW237" s="72"/>
      <c r="BX237" s="72"/>
      <c r="BY237" s="163"/>
      <c r="BZ237" s="57"/>
      <c r="CA237" s="57"/>
      <c r="CB237" s="57"/>
      <c r="CC237" s="57"/>
      <c r="CD237" s="72"/>
      <c r="CE237" s="163"/>
      <c r="CF237" s="57"/>
      <c r="CG237" s="57"/>
      <c r="CH237" s="57"/>
      <c r="CI237" s="57"/>
      <c r="CJ237" s="72"/>
      <c r="CK237" s="163"/>
      <c r="CL237" s="57"/>
      <c r="CM237" s="57"/>
      <c r="CN237" s="57"/>
      <c r="CO237" s="57"/>
      <c r="CP237" s="72"/>
      <c r="CV237" s="33"/>
      <c r="CW237" s="33"/>
      <c r="CX237" s="33"/>
      <c r="CY237" s="33"/>
    </row>
    <row r="238" spans="3:103" ht="15">
      <c r="C238" s="100">
        <v>232</v>
      </c>
      <c r="D238" s="101" t="s">
        <v>571</v>
      </c>
      <c r="E238" s="101" t="s">
        <v>94</v>
      </c>
      <c r="F238" s="101" t="s">
        <v>340</v>
      </c>
      <c r="G238" s="102">
        <v>10</v>
      </c>
      <c r="I238" s="160"/>
      <c r="J238" s="160"/>
      <c r="K238" s="160"/>
      <c r="L238" s="160"/>
      <c r="M238" s="160"/>
      <c r="N238" s="64"/>
      <c r="O238" s="160"/>
      <c r="P238" s="160"/>
      <c r="Q238" s="160"/>
      <c r="R238" s="160"/>
      <c r="U238" s="161"/>
      <c r="AK238" s="57"/>
      <c r="AL238" s="57"/>
      <c r="AM238" s="73"/>
      <c r="AN238" s="73"/>
      <c r="AO238" s="73"/>
      <c r="AP238" s="73"/>
      <c r="AQ238" s="73"/>
      <c r="AR238" s="162"/>
      <c r="AS238" s="91"/>
      <c r="AT238" s="91"/>
      <c r="AU238" s="91"/>
      <c r="AV238" s="91"/>
      <c r="AW238" s="91"/>
      <c r="AX238" s="91"/>
      <c r="AY238" s="163"/>
      <c r="AZ238" s="57"/>
      <c r="BA238" s="57"/>
      <c r="BB238" s="57"/>
      <c r="BC238" s="57"/>
      <c r="BD238" s="57"/>
      <c r="BE238" s="57"/>
      <c r="BF238" s="57"/>
      <c r="BG238" s="57"/>
      <c r="BH238" s="57"/>
      <c r="BI238" s="57"/>
      <c r="BJ238" s="163"/>
      <c r="BK238" s="57"/>
      <c r="BL238" s="57"/>
      <c r="BM238" s="163"/>
      <c r="BN238" s="163"/>
      <c r="BO238" s="163"/>
      <c r="BP238" s="72"/>
      <c r="BQ238" s="72"/>
      <c r="BR238" s="72"/>
      <c r="BS238" s="72"/>
      <c r="BT238" s="72"/>
      <c r="BU238" s="72"/>
      <c r="BV238" s="72"/>
      <c r="BW238" s="72"/>
      <c r="BX238" s="72"/>
      <c r="BY238" s="163"/>
      <c r="BZ238" s="57"/>
      <c r="CA238" s="57"/>
      <c r="CB238" s="57"/>
      <c r="CC238" s="57"/>
      <c r="CD238" s="72"/>
      <c r="CE238" s="163"/>
      <c r="CF238" s="57"/>
      <c r="CG238" s="57"/>
      <c r="CH238" s="57"/>
      <c r="CI238" s="57"/>
      <c r="CJ238" s="72"/>
      <c r="CK238" s="163"/>
      <c r="CL238" s="57"/>
      <c r="CM238" s="57"/>
      <c r="CN238" s="57"/>
      <c r="CO238" s="57"/>
      <c r="CP238" s="72"/>
      <c r="CV238" s="33"/>
      <c r="CW238" s="33"/>
      <c r="CX238" s="33"/>
      <c r="CY238" s="33"/>
    </row>
    <row r="239" spans="3:103" ht="15">
      <c r="C239" s="100">
        <v>233</v>
      </c>
      <c r="D239" s="101" t="s">
        <v>833</v>
      </c>
      <c r="E239" s="101" t="s">
        <v>94</v>
      </c>
      <c r="F239" s="101" t="s">
        <v>124</v>
      </c>
      <c r="G239" s="102">
        <v>8</v>
      </c>
      <c r="I239" s="160"/>
      <c r="J239" s="160"/>
      <c r="K239" s="160"/>
      <c r="L239" s="160"/>
      <c r="M239" s="160"/>
      <c r="N239" s="64"/>
      <c r="O239" s="160"/>
      <c r="P239" s="160"/>
      <c r="Q239" s="160"/>
      <c r="R239" s="160"/>
      <c r="U239" s="161"/>
      <c r="AK239" s="57"/>
      <c r="AL239" s="57"/>
      <c r="AM239" s="73"/>
      <c r="AN239" s="73"/>
      <c r="AO239" s="73"/>
      <c r="AP239" s="73"/>
      <c r="AQ239" s="73"/>
      <c r="AR239" s="162"/>
      <c r="AS239" s="91"/>
      <c r="AT239" s="91"/>
      <c r="AU239" s="91"/>
      <c r="AV239" s="91"/>
      <c r="AW239" s="91"/>
      <c r="AX239" s="91"/>
      <c r="AY239" s="163"/>
      <c r="AZ239" s="57"/>
      <c r="BA239" s="57"/>
      <c r="BB239" s="57"/>
      <c r="BC239" s="57"/>
      <c r="BD239" s="57"/>
      <c r="BE239" s="57"/>
      <c r="BF239" s="57"/>
      <c r="BG239" s="57"/>
      <c r="BH239" s="57"/>
      <c r="BI239" s="57"/>
      <c r="BJ239" s="163"/>
      <c r="BK239" s="57"/>
      <c r="BL239" s="57"/>
      <c r="BM239" s="163"/>
      <c r="BN239" s="163"/>
      <c r="BO239" s="163"/>
      <c r="BP239" s="72"/>
      <c r="BQ239" s="72"/>
      <c r="BR239" s="72"/>
      <c r="BS239" s="72"/>
      <c r="BT239" s="72"/>
      <c r="BU239" s="72"/>
      <c r="BV239" s="72"/>
      <c r="BW239" s="72"/>
      <c r="BX239" s="72"/>
      <c r="BY239" s="163"/>
      <c r="BZ239" s="57"/>
      <c r="CA239" s="57"/>
      <c r="CB239" s="57"/>
      <c r="CC239" s="57"/>
      <c r="CD239" s="72"/>
      <c r="CE239" s="163"/>
      <c r="CF239" s="57"/>
      <c r="CG239" s="57"/>
      <c r="CH239" s="57"/>
      <c r="CI239" s="57"/>
      <c r="CJ239" s="72"/>
      <c r="CK239" s="163"/>
      <c r="CL239" s="57"/>
      <c r="CM239" s="57"/>
      <c r="CN239" s="57"/>
      <c r="CO239" s="57"/>
      <c r="CP239" s="72"/>
      <c r="CV239" s="33"/>
      <c r="CW239" s="33"/>
      <c r="CX239" s="33"/>
      <c r="CY239" s="33"/>
    </row>
    <row r="240" spans="3:103" ht="15">
      <c r="C240" s="100">
        <v>234</v>
      </c>
      <c r="D240" s="101" t="s">
        <v>1099</v>
      </c>
      <c r="E240" s="101" t="s">
        <v>94</v>
      </c>
      <c r="F240" s="101" t="s">
        <v>415</v>
      </c>
      <c r="G240" s="102">
        <v>5</v>
      </c>
      <c r="I240" s="160"/>
      <c r="J240" s="160"/>
      <c r="K240" s="160"/>
      <c r="L240" s="160"/>
      <c r="M240" s="160"/>
      <c r="N240" s="64"/>
      <c r="O240" s="160"/>
      <c r="P240" s="160"/>
      <c r="Q240" s="160"/>
      <c r="R240" s="160"/>
      <c r="U240" s="161"/>
      <c r="AK240" s="57"/>
      <c r="AL240" s="57"/>
      <c r="AM240" s="73"/>
      <c r="AN240" s="73"/>
      <c r="AO240" s="73"/>
      <c r="AP240" s="73"/>
      <c r="AQ240" s="73"/>
      <c r="AR240" s="162"/>
      <c r="AS240" s="91"/>
      <c r="AT240" s="91"/>
      <c r="AU240" s="91"/>
      <c r="AV240" s="91"/>
      <c r="AW240" s="91"/>
      <c r="AX240" s="91"/>
      <c r="AY240" s="163"/>
      <c r="AZ240" s="57"/>
      <c r="BA240" s="57"/>
      <c r="BB240" s="57"/>
      <c r="BC240" s="57"/>
      <c r="BD240" s="57"/>
      <c r="BE240" s="57"/>
      <c r="BF240" s="57"/>
      <c r="BG240" s="57"/>
      <c r="BH240" s="57"/>
      <c r="BI240" s="57"/>
      <c r="BJ240" s="163"/>
      <c r="BK240" s="57"/>
      <c r="BL240" s="57"/>
      <c r="BM240" s="163"/>
      <c r="BN240" s="163"/>
      <c r="BO240" s="163"/>
      <c r="BP240" s="72"/>
      <c r="BQ240" s="72"/>
      <c r="BR240" s="72"/>
      <c r="BS240" s="72"/>
      <c r="BT240" s="72"/>
      <c r="BU240" s="72"/>
      <c r="BV240" s="72"/>
      <c r="BW240" s="72"/>
      <c r="BX240" s="72"/>
      <c r="BY240" s="163"/>
      <c r="BZ240" s="57"/>
      <c r="CA240" s="57"/>
      <c r="CB240" s="57"/>
      <c r="CC240" s="57"/>
      <c r="CD240" s="72"/>
      <c r="CE240" s="163"/>
      <c r="CF240" s="57"/>
      <c r="CG240" s="57"/>
      <c r="CH240" s="57"/>
      <c r="CI240" s="57"/>
      <c r="CJ240" s="72"/>
      <c r="CK240" s="163"/>
      <c r="CL240" s="57"/>
      <c r="CM240" s="57"/>
      <c r="CN240" s="57"/>
      <c r="CO240" s="57"/>
      <c r="CP240" s="72"/>
      <c r="CV240" s="33"/>
      <c r="CW240" s="33"/>
      <c r="CX240" s="33"/>
      <c r="CY240" s="33"/>
    </row>
    <row r="241" spans="3:103" ht="15">
      <c r="C241" s="100">
        <v>235</v>
      </c>
      <c r="D241" s="101" t="s">
        <v>262</v>
      </c>
      <c r="E241" s="101" t="s">
        <v>105</v>
      </c>
      <c r="F241" s="101" t="s">
        <v>262</v>
      </c>
      <c r="G241" s="102">
        <v>6</v>
      </c>
      <c r="I241" s="160"/>
      <c r="J241" s="160"/>
      <c r="K241" s="160"/>
      <c r="L241" s="160"/>
      <c r="M241" s="160"/>
      <c r="N241" s="64"/>
      <c r="O241" s="160"/>
      <c r="P241" s="160"/>
      <c r="Q241" s="160"/>
      <c r="R241" s="160"/>
      <c r="U241" s="161"/>
      <c r="AK241" s="57"/>
      <c r="AL241" s="57"/>
      <c r="AM241" s="73"/>
      <c r="AN241" s="73"/>
      <c r="AO241" s="73"/>
      <c r="AP241" s="73"/>
      <c r="AQ241" s="73"/>
      <c r="AR241" s="162"/>
      <c r="AS241" s="91"/>
      <c r="AT241" s="91"/>
      <c r="AU241" s="91"/>
      <c r="AV241" s="91"/>
      <c r="AW241" s="91"/>
      <c r="AX241" s="91"/>
      <c r="AY241" s="163"/>
      <c r="AZ241" s="57"/>
      <c r="BA241" s="57"/>
      <c r="BB241" s="57"/>
      <c r="BC241" s="57"/>
      <c r="BD241" s="57"/>
      <c r="BE241" s="57"/>
      <c r="BF241" s="57"/>
      <c r="BG241" s="57"/>
      <c r="BH241" s="57"/>
      <c r="BI241" s="57"/>
      <c r="BJ241" s="163"/>
      <c r="BK241" s="57"/>
      <c r="BL241" s="57"/>
      <c r="BM241" s="163"/>
      <c r="BN241" s="163"/>
      <c r="BO241" s="163"/>
      <c r="BP241" s="72"/>
      <c r="BQ241" s="72"/>
      <c r="BR241" s="72"/>
      <c r="BS241" s="72"/>
      <c r="BT241" s="72"/>
      <c r="BU241" s="72"/>
      <c r="BV241" s="72"/>
      <c r="BW241" s="72"/>
      <c r="BX241" s="72"/>
      <c r="BY241" s="163"/>
      <c r="BZ241" s="57"/>
      <c r="CA241" s="57"/>
      <c r="CB241" s="57"/>
      <c r="CC241" s="57"/>
      <c r="CD241" s="72"/>
      <c r="CE241" s="163"/>
      <c r="CF241" s="57"/>
      <c r="CG241" s="57"/>
      <c r="CH241" s="57"/>
      <c r="CI241" s="57"/>
      <c r="CJ241" s="72"/>
      <c r="CK241" s="163"/>
      <c r="CL241" s="57"/>
      <c r="CM241" s="57"/>
      <c r="CN241" s="57"/>
      <c r="CO241" s="57"/>
      <c r="CP241" s="72"/>
      <c r="CV241" s="33"/>
      <c r="CW241" s="33"/>
      <c r="CX241" s="33"/>
      <c r="CY241" s="33"/>
    </row>
    <row r="242" spans="3:103" ht="15">
      <c r="C242" s="100">
        <v>236</v>
      </c>
      <c r="D242" s="101" t="s">
        <v>415</v>
      </c>
      <c r="E242" s="101" t="s">
        <v>105</v>
      </c>
      <c r="F242" s="101" t="s">
        <v>415</v>
      </c>
      <c r="G242" s="102">
        <v>5</v>
      </c>
      <c r="I242" s="160"/>
      <c r="J242" s="160"/>
      <c r="K242" s="160"/>
      <c r="L242" s="160"/>
      <c r="M242" s="160"/>
      <c r="N242" s="64"/>
      <c r="O242" s="160"/>
      <c r="P242" s="160"/>
      <c r="Q242" s="160"/>
      <c r="R242" s="160"/>
      <c r="U242" s="161"/>
      <c r="AK242" s="57"/>
      <c r="AL242" s="57"/>
      <c r="AM242" s="73"/>
      <c r="AN242" s="73"/>
      <c r="AO242" s="73"/>
      <c r="AP242" s="73"/>
      <c r="AQ242" s="73"/>
      <c r="AR242" s="162"/>
      <c r="AS242" s="91"/>
      <c r="AT242" s="91"/>
      <c r="AU242" s="91"/>
      <c r="AV242" s="91"/>
      <c r="AW242" s="91"/>
      <c r="AX242" s="91"/>
      <c r="AY242" s="163"/>
      <c r="AZ242" s="57"/>
      <c r="BA242" s="57"/>
      <c r="BB242" s="57"/>
      <c r="BC242" s="57"/>
      <c r="BD242" s="57"/>
      <c r="BE242" s="57"/>
      <c r="BF242" s="57"/>
      <c r="BG242" s="57"/>
      <c r="BH242" s="57"/>
      <c r="BI242" s="57"/>
      <c r="BJ242" s="163"/>
      <c r="BK242" s="57"/>
      <c r="BL242" s="57"/>
      <c r="BM242" s="163"/>
      <c r="BN242" s="163"/>
      <c r="BO242" s="163"/>
      <c r="BP242" s="72"/>
      <c r="BQ242" s="72"/>
      <c r="BR242" s="72"/>
      <c r="BS242" s="72"/>
      <c r="BT242" s="72"/>
      <c r="BU242" s="72"/>
      <c r="BV242" s="72"/>
      <c r="BW242" s="72"/>
      <c r="BX242" s="72"/>
      <c r="BY242" s="163"/>
      <c r="BZ242" s="57"/>
      <c r="CA242" s="57"/>
      <c r="CB242" s="57"/>
      <c r="CC242" s="57"/>
      <c r="CD242" s="72"/>
      <c r="CE242" s="163"/>
      <c r="CF242" s="57"/>
      <c r="CG242" s="57"/>
      <c r="CH242" s="57"/>
      <c r="CI242" s="57"/>
      <c r="CJ242" s="72"/>
      <c r="CK242" s="163"/>
      <c r="CL242" s="57"/>
      <c r="CM242" s="57"/>
      <c r="CN242" s="57"/>
      <c r="CO242" s="57"/>
      <c r="CP242" s="72"/>
      <c r="CV242" s="33"/>
      <c r="CW242" s="33"/>
      <c r="CX242" s="33"/>
      <c r="CY242" s="33"/>
    </row>
    <row r="243" spans="3:103" ht="15">
      <c r="C243" s="100">
        <v>237</v>
      </c>
      <c r="D243" s="101" t="s">
        <v>171</v>
      </c>
      <c r="E243" s="101" t="s">
        <v>105</v>
      </c>
      <c r="F243" s="101" t="s">
        <v>171</v>
      </c>
      <c r="G243" s="102">
        <v>4</v>
      </c>
      <c r="I243" s="160"/>
      <c r="J243" s="160"/>
      <c r="K243" s="160"/>
      <c r="L243" s="160"/>
      <c r="M243" s="160"/>
      <c r="N243" s="64"/>
      <c r="O243" s="160"/>
      <c r="P243" s="160"/>
      <c r="Q243" s="160"/>
      <c r="R243" s="160"/>
      <c r="U243" s="161"/>
      <c r="AK243" s="57"/>
      <c r="AL243" s="57"/>
      <c r="AM243" s="73"/>
      <c r="AN243" s="73"/>
      <c r="AO243" s="73"/>
      <c r="AP243" s="73"/>
      <c r="AQ243" s="73"/>
      <c r="AR243" s="162"/>
      <c r="AS243" s="91"/>
      <c r="AT243" s="91"/>
      <c r="AU243" s="91"/>
      <c r="AV243" s="91"/>
      <c r="AW243" s="91"/>
      <c r="AX243" s="91"/>
      <c r="AY243" s="163"/>
      <c r="AZ243" s="57"/>
      <c r="BA243" s="57"/>
      <c r="BB243" s="57"/>
      <c r="BC243" s="57"/>
      <c r="BD243" s="57"/>
      <c r="BE243" s="57"/>
      <c r="BF243" s="57"/>
      <c r="BG243" s="57"/>
      <c r="BH243" s="57"/>
      <c r="BI243" s="57"/>
      <c r="BJ243" s="163"/>
      <c r="BK243" s="164"/>
      <c r="BL243" s="164"/>
      <c r="BM243" s="163"/>
      <c r="BN243" s="163"/>
      <c r="BO243" s="163"/>
      <c r="BP243" s="72"/>
      <c r="BQ243" s="72"/>
      <c r="BR243" s="72"/>
      <c r="BS243" s="72"/>
      <c r="BT243" s="72"/>
      <c r="BU243" s="72"/>
      <c r="BV243" s="72"/>
      <c r="BW243" s="72"/>
      <c r="BX243" s="72"/>
      <c r="BY243" s="163"/>
      <c r="BZ243" s="57"/>
      <c r="CA243" s="57"/>
      <c r="CB243" s="57"/>
      <c r="CC243" s="57"/>
      <c r="CD243" s="72"/>
      <c r="CE243" s="163"/>
      <c r="CF243" s="57"/>
      <c r="CG243" s="57"/>
      <c r="CH243" s="57"/>
      <c r="CI243" s="57"/>
      <c r="CJ243" s="72"/>
      <c r="CK243" s="163"/>
      <c r="CL243" s="57"/>
      <c r="CM243" s="57"/>
      <c r="CN243" s="57"/>
      <c r="CO243" s="57"/>
      <c r="CP243" s="72"/>
      <c r="CV243" s="33"/>
      <c r="CW243" s="33"/>
      <c r="CX243" s="33"/>
      <c r="CY243" s="33"/>
    </row>
    <row r="244" spans="3:103" ht="15">
      <c r="C244" s="100">
        <v>238</v>
      </c>
      <c r="D244" s="101" t="s">
        <v>137</v>
      </c>
      <c r="E244" s="101" t="s">
        <v>105</v>
      </c>
      <c r="F244" s="101" t="s">
        <v>137</v>
      </c>
      <c r="G244" s="102">
        <v>4</v>
      </c>
      <c r="I244" s="160"/>
      <c r="J244" s="160"/>
      <c r="K244" s="160"/>
      <c r="L244" s="160"/>
      <c r="M244" s="160"/>
      <c r="N244" s="64"/>
      <c r="O244" s="160"/>
      <c r="P244" s="160"/>
      <c r="Q244" s="160"/>
      <c r="R244" s="160"/>
      <c r="U244" s="161"/>
      <c r="AK244" s="57"/>
      <c r="AL244" s="57"/>
      <c r="AM244" s="73"/>
      <c r="AN244" s="73"/>
      <c r="AO244" s="73"/>
      <c r="AP244" s="73"/>
      <c r="AQ244" s="73"/>
      <c r="AR244" s="162"/>
      <c r="AS244" s="91"/>
      <c r="AT244" s="91"/>
      <c r="AU244" s="91"/>
      <c r="AV244" s="91"/>
      <c r="AW244" s="91"/>
      <c r="AX244" s="91"/>
      <c r="AY244" s="163"/>
      <c r="AZ244" s="57"/>
      <c r="BA244" s="57"/>
      <c r="BB244" s="57"/>
      <c r="BC244" s="57"/>
      <c r="BD244" s="57"/>
      <c r="BE244" s="57"/>
      <c r="BF244" s="57"/>
      <c r="BG244" s="57"/>
      <c r="BH244" s="57"/>
      <c r="BI244" s="57"/>
      <c r="BJ244" s="163"/>
      <c r="BK244" s="57"/>
      <c r="BL244" s="57"/>
      <c r="BM244" s="163"/>
      <c r="BN244" s="163"/>
      <c r="BO244" s="163"/>
      <c r="BP244" s="72"/>
      <c r="BQ244" s="72"/>
      <c r="BR244" s="72"/>
      <c r="BS244" s="72"/>
      <c r="BT244" s="72"/>
      <c r="BU244" s="72"/>
      <c r="BV244" s="72"/>
      <c r="BW244" s="72"/>
      <c r="BX244" s="72"/>
      <c r="BY244" s="163"/>
      <c r="BZ244" s="57"/>
      <c r="CA244" s="57"/>
      <c r="CB244" s="57"/>
      <c r="CC244" s="57"/>
      <c r="CD244" s="72"/>
      <c r="CE244" s="163"/>
      <c r="CF244" s="57"/>
      <c r="CG244" s="57"/>
      <c r="CH244" s="57"/>
      <c r="CI244" s="57"/>
      <c r="CJ244" s="72"/>
      <c r="CK244" s="163"/>
      <c r="CL244" s="57"/>
      <c r="CM244" s="57"/>
      <c r="CN244" s="57"/>
      <c r="CO244" s="57"/>
      <c r="CP244" s="72"/>
      <c r="CV244" s="33"/>
      <c r="CW244" s="33"/>
      <c r="CX244" s="33"/>
      <c r="CY244" s="33"/>
    </row>
    <row r="245" spans="3:103" ht="15">
      <c r="C245" s="100">
        <v>239</v>
      </c>
      <c r="D245" s="101" t="s">
        <v>98</v>
      </c>
      <c r="E245" s="101" t="s">
        <v>105</v>
      </c>
      <c r="F245" s="101" t="s">
        <v>98</v>
      </c>
      <c r="G245" s="102">
        <v>6</v>
      </c>
      <c r="I245" s="160"/>
      <c r="J245" s="160"/>
      <c r="K245" s="160"/>
      <c r="L245" s="160"/>
      <c r="M245" s="160"/>
      <c r="N245" s="64"/>
      <c r="O245" s="160"/>
      <c r="P245" s="160"/>
      <c r="Q245" s="160"/>
      <c r="R245" s="160"/>
      <c r="U245" s="161"/>
      <c r="AK245" s="57"/>
      <c r="AL245" s="57"/>
      <c r="AM245" s="73"/>
      <c r="AN245" s="73"/>
      <c r="AO245" s="73"/>
      <c r="AP245" s="73"/>
      <c r="AQ245" s="73"/>
      <c r="AR245" s="162"/>
      <c r="AS245" s="91"/>
      <c r="AT245" s="91"/>
      <c r="AU245" s="91"/>
      <c r="AV245" s="91"/>
      <c r="AW245" s="91"/>
      <c r="AX245" s="91"/>
      <c r="AY245" s="163"/>
      <c r="AZ245" s="57"/>
      <c r="BA245" s="57"/>
      <c r="BB245" s="57"/>
      <c r="BC245" s="57"/>
      <c r="BD245" s="57"/>
      <c r="BE245" s="57"/>
      <c r="BF245" s="57"/>
      <c r="BG245" s="57"/>
      <c r="BH245" s="57"/>
      <c r="BI245" s="57"/>
      <c r="BJ245" s="163"/>
      <c r="BK245" s="164"/>
      <c r="BL245" s="164"/>
      <c r="BM245" s="163"/>
      <c r="BN245" s="163"/>
      <c r="BO245" s="163"/>
      <c r="BP245" s="72"/>
      <c r="BQ245" s="72"/>
      <c r="BR245" s="72"/>
      <c r="BS245" s="72"/>
      <c r="BT245" s="72"/>
      <c r="BU245" s="72"/>
      <c r="BV245" s="72"/>
      <c r="BW245" s="72"/>
      <c r="BX245" s="72"/>
      <c r="BY245" s="163"/>
      <c r="BZ245" s="57"/>
      <c r="CA245" s="57"/>
      <c r="CB245" s="57"/>
      <c r="CC245" s="57"/>
      <c r="CD245" s="72"/>
      <c r="CE245" s="163"/>
      <c r="CF245" s="57"/>
      <c r="CG245" s="57"/>
      <c r="CH245" s="57"/>
      <c r="CI245" s="57"/>
      <c r="CJ245" s="72"/>
      <c r="CK245" s="163"/>
      <c r="CL245" s="57"/>
      <c r="CM245" s="57"/>
      <c r="CN245" s="57"/>
      <c r="CO245" s="57"/>
      <c r="CP245" s="72"/>
      <c r="CV245" s="33"/>
      <c r="CW245" s="33"/>
      <c r="CX245" s="33"/>
      <c r="CY245" s="33"/>
    </row>
    <row r="246" spans="3:103" ht="15">
      <c r="C246" s="100">
        <v>240</v>
      </c>
      <c r="D246" s="101" t="s">
        <v>1090</v>
      </c>
      <c r="E246" s="101" t="s">
        <v>105</v>
      </c>
      <c r="F246" s="101" t="s">
        <v>340</v>
      </c>
      <c r="G246" s="102">
        <v>10</v>
      </c>
      <c r="I246" s="160"/>
      <c r="J246" s="160"/>
      <c r="K246" s="160"/>
      <c r="L246" s="160"/>
      <c r="M246" s="160"/>
      <c r="N246" s="64"/>
      <c r="O246" s="160"/>
      <c r="P246" s="160"/>
      <c r="Q246" s="160"/>
      <c r="R246" s="160"/>
      <c r="U246" s="161"/>
      <c r="AK246" s="57"/>
      <c r="AL246" s="57"/>
      <c r="AM246" s="73"/>
      <c r="AN246" s="73"/>
      <c r="AO246" s="73"/>
      <c r="AP246" s="73"/>
      <c r="AQ246" s="73"/>
      <c r="AR246" s="162"/>
      <c r="AS246" s="91"/>
      <c r="AT246" s="91"/>
      <c r="AU246" s="91"/>
      <c r="AV246" s="91"/>
      <c r="AW246" s="91"/>
      <c r="AX246" s="91"/>
      <c r="AY246" s="163"/>
      <c r="AZ246" s="57"/>
      <c r="BA246" s="57"/>
      <c r="BB246" s="57"/>
      <c r="BC246" s="57"/>
      <c r="BD246" s="57"/>
      <c r="BE246" s="57"/>
      <c r="BF246" s="57"/>
      <c r="BG246" s="57"/>
      <c r="BH246" s="57"/>
      <c r="BI246" s="57"/>
      <c r="BJ246" s="163"/>
      <c r="BK246" s="57"/>
      <c r="BL246" s="57"/>
      <c r="BM246" s="163"/>
      <c r="BN246" s="163"/>
      <c r="BO246" s="163"/>
      <c r="BP246" s="72"/>
      <c r="BQ246" s="72"/>
      <c r="BR246" s="72"/>
      <c r="BS246" s="72"/>
      <c r="BT246" s="72"/>
      <c r="BU246" s="72"/>
      <c r="BV246" s="72"/>
      <c r="BW246" s="72"/>
      <c r="BX246" s="72"/>
      <c r="BY246" s="163"/>
      <c r="BZ246" s="57"/>
      <c r="CA246" s="57"/>
      <c r="CB246" s="57"/>
      <c r="CC246" s="57"/>
      <c r="CD246" s="72"/>
      <c r="CE246" s="163"/>
      <c r="CF246" s="57"/>
      <c r="CG246" s="57"/>
      <c r="CH246" s="57"/>
      <c r="CI246" s="57"/>
      <c r="CJ246" s="72"/>
      <c r="CK246" s="163"/>
      <c r="CL246" s="57"/>
      <c r="CM246" s="57"/>
      <c r="CN246" s="57"/>
      <c r="CO246" s="57"/>
      <c r="CP246" s="72"/>
      <c r="CV246" s="33"/>
      <c r="CW246" s="33"/>
      <c r="CX246" s="33"/>
      <c r="CY246" s="33"/>
    </row>
    <row r="247" spans="3:103" ht="15">
      <c r="C247" s="100">
        <v>241</v>
      </c>
      <c r="D247" s="101" t="s">
        <v>103</v>
      </c>
      <c r="E247" s="101" t="s">
        <v>105</v>
      </c>
      <c r="F247" s="101" t="s">
        <v>103</v>
      </c>
      <c r="G247" s="102">
        <v>8</v>
      </c>
      <c r="I247" s="160"/>
      <c r="J247" s="160"/>
      <c r="K247" s="160"/>
      <c r="L247" s="160"/>
      <c r="M247" s="160"/>
      <c r="N247" s="64"/>
      <c r="O247" s="160"/>
      <c r="P247" s="160"/>
      <c r="Q247" s="160"/>
      <c r="R247" s="160"/>
      <c r="U247" s="161"/>
      <c r="AK247" s="57"/>
      <c r="AL247" s="57"/>
      <c r="AM247" s="73"/>
      <c r="AN247" s="73"/>
      <c r="AO247" s="73"/>
      <c r="AP247" s="73"/>
      <c r="AQ247" s="73"/>
      <c r="AR247" s="162"/>
      <c r="AS247" s="91"/>
      <c r="AT247" s="91"/>
      <c r="AU247" s="91"/>
      <c r="AV247" s="91"/>
      <c r="AW247" s="91"/>
      <c r="AX247" s="91"/>
      <c r="AY247" s="163"/>
      <c r="AZ247" s="57"/>
      <c r="BA247" s="57"/>
      <c r="BB247" s="57"/>
      <c r="BC247" s="57"/>
      <c r="BD247" s="57"/>
      <c r="BE247" s="57"/>
      <c r="BF247" s="57"/>
      <c r="BG247" s="57"/>
      <c r="BH247" s="57"/>
      <c r="BI247" s="57"/>
      <c r="BJ247" s="163"/>
      <c r="BK247" s="57"/>
      <c r="BL247" s="57"/>
      <c r="BM247" s="163"/>
      <c r="BN247" s="163"/>
      <c r="BO247" s="163"/>
      <c r="BP247" s="72"/>
      <c r="BQ247" s="72"/>
      <c r="BR247" s="72"/>
      <c r="BS247" s="72"/>
      <c r="BT247" s="72"/>
      <c r="BU247" s="72"/>
      <c r="BV247" s="72"/>
      <c r="BW247" s="72"/>
      <c r="BX247" s="72"/>
      <c r="BY247" s="163"/>
      <c r="BZ247" s="57"/>
      <c r="CA247" s="57"/>
      <c r="CB247" s="57"/>
      <c r="CC247" s="57"/>
      <c r="CD247" s="72"/>
      <c r="CE247" s="163"/>
      <c r="CF247" s="57"/>
      <c r="CG247" s="57"/>
      <c r="CH247" s="57"/>
      <c r="CI247" s="57"/>
      <c r="CJ247" s="72"/>
      <c r="CK247" s="163"/>
      <c r="CL247" s="57"/>
      <c r="CM247" s="57"/>
      <c r="CN247" s="57"/>
      <c r="CO247" s="57"/>
      <c r="CP247" s="72"/>
      <c r="CV247" s="33"/>
      <c r="CW247" s="33"/>
      <c r="CX247" s="33"/>
      <c r="CY247" s="33"/>
    </row>
    <row r="248" spans="3:103" ht="15">
      <c r="C248" s="100">
        <v>242</v>
      </c>
      <c r="D248" s="101" t="s">
        <v>374</v>
      </c>
      <c r="E248" s="101" t="s">
        <v>105</v>
      </c>
      <c r="F248" s="101" t="s">
        <v>374</v>
      </c>
      <c r="G248" s="102">
        <v>7</v>
      </c>
      <c r="I248" s="160"/>
      <c r="J248" s="160"/>
      <c r="K248" s="160"/>
      <c r="L248" s="160"/>
      <c r="M248" s="160"/>
      <c r="N248" s="64"/>
      <c r="O248" s="160"/>
      <c r="P248" s="160"/>
      <c r="Q248" s="160"/>
      <c r="R248" s="160"/>
      <c r="U248" s="161"/>
      <c r="AK248" s="57"/>
      <c r="AL248" s="57"/>
      <c r="AM248" s="73"/>
      <c r="AN248" s="73"/>
      <c r="AO248" s="73"/>
      <c r="AP248" s="73"/>
      <c r="AQ248" s="73"/>
      <c r="AR248" s="162"/>
      <c r="AS248" s="91"/>
      <c r="AT248" s="91"/>
      <c r="AU248" s="91"/>
      <c r="AV248" s="91"/>
      <c r="AW248" s="91"/>
      <c r="AX248" s="91"/>
      <c r="AY248" s="163"/>
      <c r="AZ248" s="57"/>
      <c r="BA248" s="57"/>
      <c r="BB248" s="57"/>
      <c r="BC248" s="57"/>
      <c r="BD248" s="57"/>
      <c r="BE248" s="57"/>
      <c r="BF248" s="57"/>
      <c r="BG248" s="57"/>
      <c r="BH248" s="57"/>
      <c r="BI248" s="57"/>
      <c r="BJ248" s="163"/>
      <c r="BK248" s="57"/>
      <c r="BL248" s="57"/>
      <c r="BM248" s="163"/>
      <c r="BN248" s="163"/>
      <c r="BO248" s="163"/>
      <c r="BP248" s="72"/>
      <c r="BQ248" s="72"/>
      <c r="BR248" s="72"/>
      <c r="BS248" s="72"/>
      <c r="BT248" s="72"/>
      <c r="BU248" s="72"/>
      <c r="BV248" s="72"/>
      <c r="BW248" s="72"/>
      <c r="BX248" s="72"/>
      <c r="BY248" s="163"/>
      <c r="BZ248" s="57"/>
      <c r="CA248" s="57"/>
      <c r="CB248" s="57"/>
      <c r="CC248" s="57"/>
      <c r="CD248" s="72"/>
      <c r="CE248" s="163"/>
      <c r="CF248" s="57"/>
      <c r="CG248" s="57"/>
      <c r="CH248" s="57"/>
      <c r="CI248" s="57"/>
      <c r="CJ248" s="72"/>
      <c r="CK248" s="163"/>
      <c r="CL248" s="57"/>
      <c r="CM248" s="57"/>
      <c r="CN248" s="57"/>
      <c r="CO248" s="57"/>
      <c r="CP248" s="72"/>
      <c r="CV248" s="33"/>
      <c r="CW248" s="33"/>
      <c r="CX248" s="33"/>
      <c r="CY248" s="33"/>
    </row>
    <row r="249" spans="3:103" ht="15">
      <c r="C249" s="100">
        <v>243</v>
      </c>
      <c r="D249" s="101" t="s">
        <v>204</v>
      </c>
      <c r="E249" s="101" t="s">
        <v>105</v>
      </c>
      <c r="F249" s="101" t="s">
        <v>204</v>
      </c>
      <c r="G249" s="102">
        <v>6</v>
      </c>
      <c r="I249" s="160"/>
      <c r="J249" s="160"/>
      <c r="K249" s="160"/>
      <c r="L249" s="160"/>
      <c r="M249" s="160"/>
      <c r="N249" s="64"/>
      <c r="O249" s="160"/>
      <c r="P249" s="160"/>
      <c r="Q249" s="160"/>
      <c r="R249" s="160"/>
      <c r="U249" s="161"/>
      <c r="AK249" s="57"/>
      <c r="AL249" s="57"/>
      <c r="AM249" s="73"/>
      <c r="AN249" s="73"/>
      <c r="AO249" s="73"/>
      <c r="AP249" s="73"/>
      <c r="AQ249" s="73"/>
      <c r="AR249" s="162"/>
      <c r="AS249" s="91"/>
      <c r="AT249" s="91"/>
      <c r="AU249" s="91"/>
      <c r="AV249" s="91"/>
      <c r="AW249" s="91"/>
      <c r="AX249" s="91"/>
      <c r="AY249" s="163"/>
      <c r="AZ249" s="57"/>
      <c r="BA249" s="57"/>
      <c r="BB249" s="57"/>
      <c r="BC249" s="57"/>
      <c r="BD249" s="57"/>
      <c r="BE249" s="57"/>
      <c r="BF249" s="57"/>
      <c r="BG249" s="57"/>
      <c r="BH249" s="57"/>
      <c r="BI249" s="57"/>
      <c r="BJ249" s="163"/>
      <c r="BK249" s="57"/>
      <c r="BL249" s="57"/>
      <c r="BM249" s="163"/>
      <c r="BN249" s="163"/>
      <c r="BO249" s="163"/>
      <c r="BP249" s="72"/>
      <c r="BQ249" s="72"/>
      <c r="BR249" s="72"/>
      <c r="BS249" s="72"/>
      <c r="BT249" s="72"/>
      <c r="BU249" s="72"/>
      <c r="BV249" s="72"/>
      <c r="BW249" s="72"/>
      <c r="BX249" s="72"/>
      <c r="BY249" s="163"/>
      <c r="BZ249" s="57"/>
      <c r="CA249" s="57"/>
      <c r="CB249" s="57"/>
      <c r="CC249" s="57"/>
      <c r="CD249" s="72"/>
      <c r="CE249" s="163"/>
      <c r="CF249" s="57"/>
      <c r="CG249" s="57"/>
      <c r="CH249" s="57"/>
      <c r="CI249" s="57"/>
      <c r="CJ249" s="72"/>
      <c r="CK249" s="163"/>
      <c r="CL249" s="57"/>
      <c r="CM249" s="57"/>
      <c r="CN249" s="57"/>
      <c r="CO249" s="57"/>
      <c r="CP249" s="72"/>
      <c r="CV249" s="33"/>
      <c r="CW249" s="33"/>
      <c r="CX249" s="33"/>
      <c r="CY249" s="33"/>
    </row>
    <row r="250" spans="3:103" ht="15">
      <c r="C250" s="100">
        <v>244</v>
      </c>
      <c r="D250" s="101" t="s">
        <v>107</v>
      </c>
      <c r="E250" s="101" t="s">
        <v>105</v>
      </c>
      <c r="F250" s="101" t="s">
        <v>107</v>
      </c>
      <c r="G250" s="102">
        <v>9</v>
      </c>
      <c r="I250" s="160"/>
      <c r="J250" s="160"/>
      <c r="K250" s="160"/>
      <c r="L250" s="160"/>
      <c r="M250" s="160"/>
      <c r="N250" s="64"/>
      <c r="O250" s="160"/>
      <c r="P250" s="160"/>
      <c r="Q250" s="160"/>
      <c r="R250" s="160"/>
      <c r="U250" s="161"/>
      <c r="AK250" s="57"/>
      <c r="AL250" s="57"/>
      <c r="AM250" s="73"/>
      <c r="AN250" s="73"/>
      <c r="AO250" s="73"/>
      <c r="AP250" s="73"/>
      <c r="AQ250" s="73"/>
      <c r="AR250" s="162"/>
      <c r="AS250" s="91"/>
      <c r="AT250" s="91"/>
      <c r="AU250" s="91"/>
      <c r="AV250" s="91"/>
      <c r="AW250" s="91"/>
      <c r="AX250" s="91"/>
      <c r="AY250" s="163"/>
      <c r="AZ250" s="57"/>
      <c r="BA250" s="57"/>
      <c r="BB250" s="57"/>
      <c r="BC250" s="57"/>
      <c r="BD250" s="57"/>
      <c r="BE250" s="57"/>
      <c r="BF250" s="57"/>
      <c r="BG250" s="57"/>
      <c r="BH250" s="57"/>
      <c r="BI250" s="57"/>
      <c r="BJ250" s="163"/>
      <c r="BK250" s="57"/>
      <c r="BL250" s="57"/>
      <c r="BM250" s="163"/>
      <c r="BN250" s="163"/>
      <c r="BO250" s="163"/>
      <c r="BP250" s="72"/>
      <c r="BQ250" s="72"/>
      <c r="BR250" s="72"/>
      <c r="BS250" s="72"/>
      <c r="BT250" s="72"/>
      <c r="BU250" s="72"/>
      <c r="BV250" s="72"/>
      <c r="BW250" s="72"/>
      <c r="BX250" s="72"/>
      <c r="BY250" s="163"/>
      <c r="BZ250" s="57"/>
      <c r="CA250" s="57"/>
      <c r="CB250" s="57"/>
      <c r="CC250" s="57"/>
      <c r="CD250" s="72"/>
      <c r="CE250" s="163"/>
      <c r="CF250" s="57"/>
      <c r="CG250" s="57"/>
      <c r="CH250" s="57"/>
      <c r="CI250" s="57"/>
      <c r="CJ250" s="72"/>
      <c r="CK250" s="163"/>
      <c r="CL250" s="57"/>
      <c r="CM250" s="57"/>
      <c r="CN250" s="57"/>
      <c r="CO250" s="57"/>
      <c r="CP250" s="72"/>
      <c r="CV250" s="33"/>
      <c r="CW250" s="33"/>
      <c r="CX250" s="33"/>
      <c r="CY250" s="33"/>
    </row>
    <row r="251" spans="3:103" ht="15">
      <c r="C251" s="100">
        <v>245</v>
      </c>
      <c r="D251" s="101" t="s">
        <v>545</v>
      </c>
      <c r="E251" s="101" t="s">
        <v>154</v>
      </c>
      <c r="F251" s="101" t="s">
        <v>393</v>
      </c>
      <c r="G251" s="102">
        <v>10</v>
      </c>
      <c r="I251" s="160"/>
      <c r="J251" s="160"/>
      <c r="K251" s="160"/>
      <c r="L251" s="160"/>
      <c r="M251" s="160"/>
      <c r="N251" s="64"/>
      <c r="O251" s="160"/>
      <c r="P251" s="160"/>
      <c r="Q251" s="160"/>
      <c r="R251" s="160"/>
      <c r="U251" s="161"/>
      <c r="AK251" s="57"/>
      <c r="AL251" s="57"/>
      <c r="AM251" s="73"/>
      <c r="AN251" s="73"/>
      <c r="AO251" s="73"/>
      <c r="AP251" s="73"/>
      <c r="AQ251" s="73"/>
      <c r="AR251" s="162"/>
      <c r="AS251" s="91"/>
      <c r="AT251" s="91"/>
      <c r="AU251" s="91"/>
      <c r="AV251" s="91"/>
      <c r="AW251" s="91"/>
      <c r="AX251" s="91"/>
      <c r="AY251" s="163"/>
      <c r="AZ251" s="57"/>
      <c r="BA251" s="57"/>
      <c r="BB251" s="57"/>
      <c r="BC251" s="57"/>
      <c r="BD251" s="57"/>
      <c r="BE251" s="57"/>
      <c r="BF251" s="57"/>
      <c r="BG251" s="57"/>
      <c r="BH251" s="57"/>
      <c r="BI251" s="57"/>
      <c r="BJ251" s="163"/>
      <c r="BK251" s="57"/>
      <c r="BL251" s="57"/>
      <c r="BM251" s="163"/>
      <c r="BN251" s="163"/>
      <c r="BO251" s="163"/>
      <c r="BP251" s="72"/>
      <c r="BQ251" s="72"/>
      <c r="BR251" s="72"/>
      <c r="BS251" s="72"/>
      <c r="BT251" s="72"/>
      <c r="BU251" s="72"/>
      <c r="BV251" s="72"/>
      <c r="BW251" s="72"/>
      <c r="BX251" s="72"/>
      <c r="BY251" s="163"/>
      <c r="BZ251" s="57"/>
      <c r="CA251" s="57"/>
      <c r="CB251" s="57"/>
      <c r="CC251" s="57"/>
      <c r="CD251" s="72"/>
      <c r="CE251" s="163"/>
      <c r="CF251" s="57"/>
      <c r="CG251" s="57"/>
      <c r="CH251" s="57"/>
      <c r="CI251" s="57"/>
      <c r="CJ251" s="72"/>
      <c r="CK251" s="163"/>
      <c r="CL251" s="57"/>
      <c r="CM251" s="57"/>
      <c r="CN251" s="57"/>
      <c r="CO251" s="57"/>
      <c r="CP251" s="72"/>
      <c r="CV251" s="33"/>
      <c r="CW251" s="33"/>
      <c r="CX251" s="33"/>
      <c r="CY251" s="33"/>
    </row>
    <row r="252" spans="3:103" ht="15">
      <c r="C252" s="100">
        <v>246</v>
      </c>
      <c r="D252" s="101" t="s">
        <v>974</v>
      </c>
      <c r="E252" s="101" t="s">
        <v>154</v>
      </c>
      <c r="F252" s="101" t="s">
        <v>415</v>
      </c>
      <c r="G252" s="102">
        <v>5</v>
      </c>
      <c r="I252" s="160"/>
      <c r="J252" s="160"/>
      <c r="K252" s="160"/>
      <c r="L252" s="160"/>
      <c r="M252" s="160"/>
      <c r="N252" s="64"/>
      <c r="O252" s="160"/>
      <c r="P252" s="160"/>
      <c r="Q252" s="160"/>
      <c r="R252" s="160"/>
      <c r="U252" s="161"/>
      <c r="AK252" s="57"/>
      <c r="AL252" s="57"/>
      <c r="AM252" s="73"/>
      <c r="AN252" s="73"/>
      <c r="AO252" s="73"/>
      <c r="AP252" s="73"/>
      <c r="AQ252" s="73"/>
      <c r="AR252" s="162"/>
      <c r="AS252" s="91"/>
      <c r="AT252" s="91"/>
      <c r="AU252" s="91"/>
      <c r="AV252" s="91"/>
      <c r="AW252" s="91"/>
      <c r="AX252" s="91"/>
      <c r="AY252" s="163"/>
      <c r="AZ252" s="57"/>
      <c r="BA252" s="57"/>
      <c r="BB252" s="57"/>
      <c r="BC252" s="57"/>
      <c r="BD252" s="57"/>
      <c r="BE252" s="57"/>
      <c r="BF252" s="57"/>
      <c r="BG252" s="57"/>
      <c r="BH252" s="57"/>
      <c r="BI252" s="57"/>
      <c r="BJ252" s="163"/>
      <c r="BK252" s="164"/>
      <c r="BL252" s="164"/>
      <c r="BM252" s="163"/>
      <c r="BN252" s="163"/>
      <c r="BO252" s="163"/>
      <c r="BP252" s="72"/>
      <c r="BQ252" s="72"/>
      <c r="BR252" s="72"/>
      <c r="BS252" s="72"/>
      <c r="BT252" s="72"/>
      <c r="BU252" s="72"/>
      <c r="BV252" s="72"/>
      <c r="BW252" s="72"/>
      <c r="BX252" s="72"/>
      <c r="BY252" s="163"/>
      <c r="BZ252" s="57"/>
      <c r="CA252" s="57"/>
      <c r="CB252" s="57"/>
      <c r="CC252" s="57"/>
      <c r="CD252" s="72"/>
      <c r="CE252" s="163"/>
      <c r="CF252" s="57"/>
      <c r="CG252" s="57"/>
      <c r="CH252" s="57"/>
      <c r="CI252" s="57"/>
      <c r="CJ252" s="72"/>
      <c r="CK252" s="163"/>
      <c r="CL252" s="57"/>
      <c r="CM252" s="57"/>
      <c r="CN252" s="57"/>
      <c r="CO252" s="57"/>
      <c r="CP252" s="72"/>
      <c r="CV252" s="33"/>
      <c r="CW252" s="33"/>
      <c r="CX252" s="33"/>
      <c r="CY252" s="33"/>
    </row>
    <row r="253" spans="3:103" ht="15">
      <c r="C253" s="100">
        <v>247</v>
      </c>
      <c r="D253" s="101" t="s">
        <v>500</v>
      </c>
      <c r="E253" s="101" t="s">
        <v>154</v>
      </c>
      <c r="F253" s="101" t="s">
        <v>374</v>
      </c>
      <c r="G253" s="102">
        <v>7</v>
      </c>
      <c r="I253" s="160"/>
      <c r="J253" s="160"/>
      <c r="K253" s="160"/>
      <c r="L253" s="160"/>
      <c r="M253" s="160"/>
      <c r="N253" s="64"/>
      <c r="O253" s="160"/>
      <c r="P253" s="160"/>
      <c r="Q253" s="160"/>
      <c r="R253" s="160"/>
      <c r="U253" s="161"/>
      <c r="AK253" s="57"/>
      <c r="AL253" s="57"/>
      <c r="AM253" s="73"/>
      <c r="AN253" s="73"/>
      <c r="AO253" s="73"/>
      <c r="AP253" s="73"/>
      <c r="AQ253" s="73"/>
      <c r="AR253" s="162"/>
      <c r="AS253" s="91"/>
      <c r="AT253" s="91"/>
      <c r="AU253" s="91"/>
      <c r="AV253" s="91"/>
      <c r="AW253" s="91"/>
      <c r="AX253" s="91"/>
      <c r="AY253" s="163"/>
      <c r="AZ253" s="57"/>
      <c r="BA253" s="57"/>
      <c r="BB253" s="57"/>
      <c r="BC253" s="57"/>
      <c r="BD253" s="57"/>
      <c r="BE253" s="57"/>
      <c r="BF253" s="57"/>
      <c r="BG253" s="57"/>
      <c r="BH253" s="57"/>
      <c r="BI253" s="57"/>
      <c r="BJ253" s="163"/>
      <c r="BK253" s="57"/>
      <c r="BL253" s="57"/>
      <c r="BM253" s="163"/>
      <c r="BN253" s="163"/>
      <c r="BO253" s="163"/>
      <c r="BP253" s="72"/>
      <c r="BQ253" s="72"/>
      <c r="BR253" s="72"/>
      <c r="BS253" s="72"/>
      <c r="BT253" s="72"/>
      <c r="BU253" s="72"/>
      <c r="BV253" s="72"/>
      <c r="BW253" s="72"/>
      <c r="BX253" s="72"/>
      <c r="BY253" s="163"/>
      <c r="BZ253" s="57"/>
      <c r="CA253" s="57"/>
      <c r="CB253" s="57"/>
      <c r="CC253" s="57"/>
      <c r="CD253" s="72"/>
      <c r="CE253" s="163"/>
      <c r="CF253" s="57"/>
      <c r="CG253" s="57"/>
      <c r="CH253" s="57"/>
      <c r="CI253" s="57"/>
      <c r="CJ253" s="72"/>
      <c r="CK253" s="163"/>
      <c r="CL253" s="57"/>
      <c r="CM253" s="57"/>
      <c r="CN253" s="57"/>
      <c r="CO253" s="57"/>
      <c r="CP253" s="72"/>
      <c r="CV253" s="33"/>
      <c r="CW253" s="33"/>
      <c r="CX253" s="33"/>
      <c r="CY253" s="33"/>
    </row>
    <row r="254" spans="3:103" ht="15">
      <c r="C254" s="100">
        <v>248</v>
      </c>
      <c r="D254" s="101" t="s">
        <v>1100</v>
      </c>
      <c r="E254" s="101" t="s">
        <v>154</v>
      </c>
      <c r="F254" s="101" t="s">
        <v>340</v>
      </c>
      <c r="G254" s="102">
        <v>10</v>
      </c>
      <c r="I254" s="160"/>
      <c r="J254" s="160"/>
      <c r="K254" s="160"/>
      <c r="L254" s="160"/>
      <c r="M254" s="160"/>
      <c r="N254" s="64"/>
      <c r="O254" s="160"/>
      <c r="P254" s="160"/>
      <c r="Q254" s="160"/>
      <c r="R254" s="160"/>
      <c r="U254" s="161"/>
      <c r="AK254" s="57"/>
      <c r="AL254" s="57"/>
      <c r="AM254" s="73"/>
      <c r="AN254" s="73"/>
      <c r="AO254" s="73"/>
      <c r="AP254" s="73"/>
      <c r="AQ254" s="73"/>
      <c r="AR254" s="162"/>
      <c r="AS254" s="91"/>
      <c r="AT254" s="91"/>
      <c r="AU254" s="91"/>
      <c r="AV254" s="91"/>
      <c r="AW254" s="91"/>
      <c r="AX254" s="91"/>
      <c r="AY254" s="163"/>
      <c r="AZ254" s="57"/>
      <c r="BA254" s="57"/>
      <c r="BB254" s="57"/>
      <c r="BC254" s="57"/>
      <c r="BD254" s="57"/>
      <c r="BE254" s="57"/>
      <c r="BF254" s="57"/>
      <c r="BG254" s="57"/>
      <c r="BH254" s="57"/>
      <c r="BI254" s="57"/>
      <c r="BJ254" s="163"/>
      <c r="BK254" s="164"/>
      <c r="BL254" s="164"/>
      <c r="BM254" s="163"/>
      <c r="BN254" s="163"/>
      <c r="BO254" s="163"/>
      <c r="BP254" s="72"/>
      <c r="BQ254" s="72"/>
      <c r="BR254" s="72"/>
      <c r="BS254" s="72"/>
      <c r="BT254" s="72"/>
      <c r="BU254" s="72"/>
      <c r="BV254" s="72"/>
      <c r="BW254" s="72"/>
      <c r="BX254" s="72"/>
      <c r="BY254" s="163"/>
      <c r="BZ254" s="57"/>
      <c r="CA254" s="57"/>
      <c r="CB254" s="57"/>
      <c r="CC254" s="57"/>
      <c r="CD254" s="72"/>
      <c r="CE254" s="163"/>
      <c r="CF254" s="57"/>
      <c r="CG254" s="57"/>
      <c r="CH254" s="57"/>
      <c r="CI254" s="57"/>
      <c r="CJ254" s="72"/>
      <c r="CK254" s="163"/>
      <c r="CL254" s="57"/>
      <c r="CM254" s="57"/>
      <c r="CN254" s="57"/>
      <c r="CO254" s="57"/>
      <c r="CP254" s="72"/>
      <c r="CV254" s="33"/>
      <c r="CW254" s="33"/>
      <c r="CX254" s="33"/>
      <c r="CY254" s="33"/>
    </row>
    <row r="255" spans="3:103" ht="15">
      <c r="C255" s="100">
        <v>249</v>
      </c>
      <c r="D255" s="101" t="s">
        <v>604</v>
      </c>
      <c r="E255" s="101" t="s">
        <v>154</v>
      </c>
      <c r="F255" s="101" t="s">
        <v>517</v>
      </c>
      <c r="G255" s="102" t="s">
        <v>518</v>
      </c>
      <c r="I255" s="160"/>
      <c r="J255" s="160"/>
      <c r="K255" s="160"/>
      <c r="L255" s="160"/>
      <c r="M255" s="160"/>
      <c r="N255" s="64"/>
      <c r="O255" s="160"/>
      <c r="P255" s="160"/>
      <c r="Q255" s="160"/>
      <c r="R255" s="160"/>
      <c r="U255" s="161"/>
      <c r="AK255" s="57"/>
      <c r="AL255" s="57"/>
      <c r="AM255" s="73"/>
      <c r="AN255" s="73"/>
      <c r="AO255" s="73"/>
      <c r="AP255" s="73"/>
      <c r="AQ255" s="73"/>
      <c r="AR255" s="162"/>
      <c r="AS255" s="91"/>
      <c r="AT255" s="91"/>
      <c r="AU255" s="91"/>
      <c r="AV255" s="91"/>
      <c r="AW255" s="91"/>
      <c r="AX255" s="91"/>
      <c r="AY255" s="163"/>
      <c r="AZ255" s="57"/>
      <c r="BA255" s="57"/>
      <c r="BB255" s="57"/>
      <c r="BC255" s="57"/>
      <c r="BD255" s="57"/>
      <c r="BE255" s="57"/>
      <c r="BF255" s="57"/>
      <c r="BG255" s="57"/>
      <c r="BH255" s="57"/>
      <c r="BI255" s="57"/>
      <c r="BJ255" s="163"/>
      <c r="BK255" s="57"/>
      <c r="BL255" s="57"/>
      <c r="BM255" s="163"/>
      <c r="BN255" s="163"/>
      <c r="BO255" s="163"/>
      <c r="BP255" s="72"/>
      <c r="BQ255" s="72"/>
      <c r="BR255" s="72"/>
      <c r="BS255" s="72"/>
      <c r="BT255" s="72"/>
      <c r="BU255" s="72"/>
      <c r="BV255" s="72"/>
      <c r="BW255" s="72"/>
      <c r="BX255" s="72"/>
      <c r="BY255" s="163"/>
      <c r="BZ255" s="57"/>
      <c r="CA255" s="57"/>
      <c r="CB255" s="57"/>
      <c r="CC255" s="57"/>
      <c r="CD255" s="72"/>
      <c r="CE255" s="163"/>
      <c r="CF255" s="57"/>
      <c r="CG255" s="57"/>
      <c r="CH255" s="57"/>
      <c r="CI255" s="57"/>
      <c r="CJ255" s="72"/>
      <c r="CK255" s="163"/>
      <c r="CL255" s="57"/>
      <c r="CM255" s="57"/>
      <c r="CN255" s="57"/>
      <c r="CO255" s="57"/>
      <c r="CP255" s="72"/>
      <c r="CV255" s="33"/>
      <c r="CW255" s="33"/>
      <c r="CX255" s="33"/>
      <c r="CY255" s="33"/>
    </row>
    <row r="256" spans="3:103" ht="15">
      <c r="C256" s="100">
        <v>250</v>
      </c>
      <c r="D256" s="101" t="s">
        <v>956</v>
      </c>
      <c r="E256" s="101" t="s">
        <v>154</v>
      </c>
      <c r="F256" s="101" t="s">
        <v>197</v>
      </c>
      <c r="G256" s="102">
        <v>8</v>
      </c>
      <c r="I256" s="160"/>
      <c r="J256" s="160"/>
      <c r="K256" s="160"/>
      <c r="L256" s="160"/>
      <c r="M256" s="160"/>
      <c r="N256" s="64"/>
      <c r="O256" s="160"/>
      <c r="P256" s="160"/>
      <c r="Q256" s="160"/>
      <c r="R256" s="160"/>
      <c r="U256" s="161"/>
      <c r="AK256" s="57"/>
      <c r="AL256" s="57"/>
      <c r="AM256" s="73"/>
      <c r="AN256" s="73"/>
      <c r="AO256" s="73"/>
      <c r="AP256" s="73"/>
      <c r="AQ256" s="73"/>
      <c r="AR256" s="162"/>
      <c r="AS256" s="91"/>
      <c r="AT256" s="91"/>
      <c r="AU256" s="91"/>
      <c r="AV256" s="91"/>
      <c r="AW256" s="91"/>
      <c r="AX256" s="91"/>
      <c r="AY256" s="163"/>
      <c r="AZ256" s="57"/>
      <c r="BA256" s="57"/>
      <c r="BB256" s="57"/>
      <c r="BC256" s="57"/>
      <c r="BD256" s="57"/>
      <c r="BE256" s="57"/>
      <c r="BF256" s="57"/>
      <c r="BG256" s="57"/>
      <c r="BH256" s="57"/>
      <c r="BI256" s="57"/>
      <c r="BJ256" s="163"/>
      <c r="BK256" s="57"/>
      <c r="BL256" s="57"/>
      <c r="BM256" s="163"/>
      <c r="BN256" s="163"/>
      <c r="BO256" s="163"/>
      <c r="BP256" s="72"/>
      <c r="BQ256" s="72"/>
      <c r="BR256" s="72"/>
      <c r="BS256" s="72"/>
      <c r="BT256" s="72"/>
      <c r="BU256" s="72"/>
      <c r="BV256" s="72"/>
      <c r="BW256" s="72"/>
      <c r="BX256" s="72"/>
      <c r="BY256" s="163"/>
      <c r="BZ256" s="57"/>
      <c r="CA256" s="57"/>
      <c r="CB256" s="57"/>
      <c r="CC256" s="57"/>
      <c r="CD256" s="72"/>
      <c r="CE256" s="163"/>
      <c r="CF256" s="57"/>
      <c r="CG256" s="57"/>
      <c r="CH256" s="57"/>
      <c r="CI256" s="57"/>
      <c r="CJ256" s="72"/>
      <c r="CK256" s="163"/>
      <c r="CL256" s="57"/>
      <c r="CM256" s="57"/>
      <c r="CN256" s="57"/>
      <c r="CO256" s="57"/>
      <c r="CP256" s="72"/>
      <c r="CV256" s="33"/>
      <c r="CW256" s="33"/>
      <c r="CX256" s="33"/>
      <c r="CY256" s="33"/>
    </row>
    <row r="257" spans="3:103" ht="15">
      <c r="C257" s="100"/>
      <c r="D257" s="101"/>
      <c r="E257" s="101"/>
      <c r="F257" s="101"/>
      <c r="G257" s="102"/>
      <c r="I257" s="160"/>
      <c r="J257" s="160"/>
      <c r="K257" s="160"/>
      <c r="L257" s="160"/>
      <c r="M257" s="160"/>
      <c r="N257" s="64"/>
      <c r="O257" s="160"/>
      <c r="P257" s="160"/>
      <c r="Q257" s="160"/>
      <c r="R257" s="160"/>
      <c r="U257" s="161"/>
      <c r="AK257" s="57"/>
      <c r="AL257" s="57"/>
      <c r="AM257" s="73"/>
      <c r="AN257" s="73"/>
      <c r="AO257" s="73"/>
      <c r="AP257" s="73"/>
      <c r="AQ257" s="73"/>
      <c r="AR257" s="162"/>
      <c r="AS257" s="91"/>
      <c r="AT257" s="91"/>
      <c r="AU257" s="91"/>
      <c r="AV257" s="91"/>
      <c r="AW257" s="91"/>
      <c r="AX257" s="91"/>
      <c r="AY257" s="163"/>
      <c r="AZ257" s="57"/>
      <c r="BA257" s="57"/>
      <c r="BB257" s="57"/>
      <c r="BC257" s="57"/>
      <c r="BD257" s="57"/>
      <c r="BE257" s="57"/>
      <c r="BF257" s="57"/>
      <c r="BG257" s="57"/>
      <c r="BH257" s="57"/>
      <c r="BI257" s="57"/>
      <c r="BJ257" s="163"/>
      <c r="BK257" s="57"/>
      <c r="BL257" s="57"/>
      <c r="BM257" s="163"/>
      <c r="BN257" s="163"/>
      <c r="BO257" s="163"/>
      <c r="BP257" s="72"/>
      <c r="BQ257" s="72"/>
      <c r="BR257" s="72"/>
      <c r="BS257" s="72"/>
      <c r="BT257" s="72"/>
      <c r="BU257" s="72"/>
      <c r="BV257" s="72"/>
      <c r="BW257" s="72"/>
      <c r="BX257" s="72"/>
      <c r="BY257" s="163"/>
      <c r="BZ257" s="57"/>
      <c r="CA257" s="57"/>
      <c r="CB257" s="57"/>
      <c r="CC257" s="57"/>
      <c r="CD257" s="72"/>
      <c r="CE257" s="163"/>
      <c r="CF257" s="57"/>
      <c r="CG257" s="57"/>
      <c r="CH257" s="57"/>
      <c r="CI257" s="57"/>
      <c r="CJ257" s="72"/>
      <c r="CK257" s="163"/>
      <c r="CL257" s="57"/>
      <c r="CM257" s="57"/>
      <c r="CN257" s="57"/>
      <c r="CO257" s="57"/>
      <c r="CP257" s="72"/>
      <c r="CV257" s="33"/>
      <c r="CW257" s="33"/>
      <c r="CX257" s="33"/>
      <c r="CY257" s="33"/>
    </row>
    <row r="258" spans="3:103" ht="15">
      <c r="C258" s="100"/>
      <c r="D258" s="101"/>
      <c r="E258" s="101"/>
      <c r="F258" s="101"/>
      <c r="G258" s="102"/>
      <c r="I258" s="160"/>
      <c r="J258" s="160"/>
      <c r="K258" s="160"/>
      <c r="L258" s="160"/>
      <c r="M258" s="160"/>
      <c r="N258" s="64"/>
      <c r="O258" s="160"/>
      <c r="P258" s="160"/>
      <c r="Q258" s="160"/>
      <c r="R258" s="160"/>
      <c r="U258" s="161"/>
      <c r="AK258" s="57"/>
      <c r="AL258" s="57"/>
      <c r="AM258" s="73"/>
      <c r="AN258" s="73"/>
      <c r="AO258" s="73"/>
      <c r="AP258" s="73"/>
      <c r="AQ258" s="73"/>
      <c r="AR258" s="162"/>
      <c r="AS258" s="91"/>
      <c r="AT258" s="91"/>
      <c r="AU258" s="91"/>
      <c r="AV258" s="91"/>
      <c r="AW258" s="91"/>
      <c r="AX258" s="91"/>
      <c r="AY258" s="32"/>
      <c r="AZ258" s="32"/>
      <c r="BA258" s="32"/>
      <c r="BB258" s="32"/>
      <c r="BC258" s="32"/>
      <c r="BD258" s="32"/>
      <c r="BE258" s="32"/>
      <c r="BF258" s="32"/>
      <c r="BG258" s="32"/>
      <c r="BH258" s="32"/>
      <c r="BI258" s="32"/>
      <c r="BJ258" s="163"/>
      <c r="BK258" s="57"/>
      <c r="BL258" s="57"/>
      <c r="BM258" s="163"/>
      <c r="BN258" s="163"/>
      <c r="BO258" s="163"/>
      <c r="BP258" s="72"/>
      <c r="BQ258" s="72"/>
      <c r="BR258" s="72"/>
      <c r="BS258" s="72"/>
      <c r="BT258" s="72"/>
      <c r="BU258" s="72"/>
      <c r="BV258" s="72"/>
      <c r="BW258" s="72"/>
      <c r="BX258" s="72"/>
      <c r="BY258" s="72"/>
      <c r="BZ258" s="72"/>
      <c r="CA258" s="72"/>
      <c r="CB258" s="72"/>
      <c r="CC258" s="72"/>
      <c r="CD258" s="72"/>
      <c r="CE258" s="72"/>
      <c r="CF258" s="72"/>
      <c r="CG258" s="72"/>
      <c r="CH258" s="72"/>
      <c r="CI258" s="72"/>
      <c r="CJ258" s="72"/>
      <c r="CK258" s="72"/>
      <c r="CL258" s="72"/>
      <c r="CM258" s="72"/>
      <c r="CN258" s="72"/>
      <c r="CO258" s="72"/>
      <c r="CP258" s="72"/>
      <c r="CV258" s="33"/>
      <c r="CW258" s="33"/>
      <c r="CX258" s="33"/>
      <c r="CY258" s="33"/>
    </row>
    <row r="259" spans="3:103" ht="15">
      <c r="C259" s="100"/>
      <c r="D259" s="101"/>
      <c r="E259" s="101"/>
      <c r="F259" s="101"/>
      <c r="G259" s="102"/>
      <c r="I259" s="160"/>
      <c r="J259" s="160"/>
      <c r="K259" s="160"/>
      <c r="L259" s="160"/>
      <c r="M259" s="160"/>
      <c r="N259" s="64"/>
      <c r="O259" s="160"/>
      <c r="P259" s="160"/>
      <c r="Q259" s="160"/>
      <c r="R259" s="160"/>
      <c r="U259" s="161"/>
      <c r="AK259" s="57"/>
      <c r="AL259" s="57"/>
      <c r="AM259" s="73"/>
      <c r="AN259" s="73"/>
      <c r="AO259" s="73"/>
      <c r="AP259" s="73"/>
      <c r="AQ259" s="73"/>
      <c r="AR259" s="162"/>
      <c r="AS259" s="91"/>
      <c r="AT259" s="91"/>
      <c r="AU259" s="91"/>
      <c r="AV259" s="91"/>
      <c r="AW259" s="91"/>
      <c r="AX259" s="91"/>
      <c r="AY259" s="163"/>
      <c r="AZ259" s="163"/>
      <c r="BA259" s="163"/>
      <c r="BB259" s="163"/>
      <c r="BC259" s="163"/>
      <c r="BD259" s="163"/>
      <c r="BE259" s="163"/>
      <c r="BF259" s="163"/>
      <c r="BG259" s="163"/>
      <c r="BH259" s="163"/>
      <c r="BI259" s="163"/>
      <c r="BJ259" s="163"/>
      <c r="BK259" s="57"/>
      <c r="BL259" s="57"/>
      <c r="BM259" s="163"/>
      <c r="BN259" s="163"/>
      <c r="BO259" s="163"/>
      <c r="BP259" s="72"/>
      <c r="BQ259" s="72"/>
      <c r="BR259" s="72"/>
      <c r="BS259" s="72"/>
      <c r="BT259" s="72"/>
      <c r="BU259" s="72"/>
      <c r="BV259" s="72"/>
      <c r="BW259" s="72"/>
      <c r="BX259" s="72"/>
      <c r="BY259" s="72"/>
      <c r="BZ259" s="72"/>
      <c r="CA259" s="72"/>
      <c r="CB259" s="72"/>
      <c r="CC259" s="72"/>
      <c r="CD259" s="72"/>
      <c r="CE259" s="72"/>
      <c r="CF259" s="72"/>
      <c r="CG259" s="72"/>
      <c r="CH259" s="72"/>
      <c r="CI259" s="72"/>
      <c r="CJ259" s="72"/>
      <c r="CK259" s="72"/>
      <c r="CL259" s="72"/>
      <c r="CM259" s="72"/>
      <c r="CN259" s="72"/>
      <c r="CO259" s="72"/>
      <c r="CP259" s="72"/>
      <c r="CV259" s="33"/>
      <c r="CW259" s="33"/>
      <c r="CX259" s="33"/>
      <c r="CY259" s="33"/>
    </row>
    <row r="260" spans="3:103" ht="15">
      <c r="C260" s="100"/>
      <c r="D260" s="101"/>
      <c r="E260" s="101"/>
      <c r="F260" s="101"/>
      <c r="G260" s="102"/>
      <c r="I260" s="160"/>
      <c r="J260" s="160"/>
      <c r="K260" s="160"/>
      <c r="L260" s="160"/>
      <c r="M260" s="160"/>
      <c r="N260" s="64"/>
      <c r="O260" s="160"/>
      <c r="P260" s="160"/>
      <c r="Q260" s="160"/>
      <c r="R260" s="160"/>
      <c r="U260" s="161"/>
      <c r="AK260" s="57"/>
      <c r="AL260" s="57"/>
      <c r="AM260" s="73"/>
      <c r="AN260" s="73"/>
      <c r="AO260" s="73"/>
      <c r="AP260" s="73"/>
      <c r="AQ260" s="73"/>
      <c r="AR260" s="162"/>
      <c r="AS260" s="91"/>
      <c r="AT260" s="91"/>
      <c r="AU260" s="91"/>
      <c r="AV260" s="91"/>
      <c r="AW260" s="91"/>
      <c r="AX260" s="91"/>
      <c r="AY260" s="163"/>
      <c r="AZ260" s="163"/>
      <c r="BA260" s="163"/>
      <c r="BB260" s="163"/>
      <c r="BC260" s="163"/>
      <c r="BD260" s="163"/>
      <c r="BE260" s="163"/>
      <c r="BF260" s="163"/>
      <c r="BG260" s="163"/>
      <c r="BH260" s="163"/>
      <c r="BI260" s="163"/>
      <c r="BJ260" s="163"/>
      <c r="BK260" s="57"/>
      <c r="BL260" s="57"/>
      <c r="BM260" s="163"/>
      <c r="BN260" s="163"/>
      <c r="BO260" s="163"/>
      <c r="BP260" s="72"/>
      <c r="BQ260" s="72"/>
      <c r="BR260" s="72"/>
      <c r="BS260" s="72"/>
      <c r="BT260" s="72"/>
      <c r="BU260" s="72"/>
      <c r="BV260" s="72"/>
      <c r="BW260" s="72"/>
      <c r="BX260" s="72"/>
      <c r="BY260" s="72"/>
      <c r="BZ260" s="72"/>
      <c r="CA260" s="72"/>
      <c r="CB260" s="72"/>
      <c r="CC260" s="72"/>
      <c r="CD260" s="72"/>
      <c r="CE260" s="72"/>
      <c r="CF260" s="72"/>
      <c r="CG260" s="72"/>
      <c r="CH260" s="72"/>
      <c r="CI260" s="72"/>
      <c r="CJ260" s="72"/>
      <c r="CK260" s="72"/>
      <c r="CL260" s="72"/>
      <c r="CM260" s="72"/>
      <c r="CN260" s="72"/>
      <c r="CO260" s="72"/>
      <c r="CP260" s="72"/>
      <c r="CV260" s="33"/>
      <c r="CW260" s="33"/>
      <c r="CX260" s="33"/>
      <c r="CY260" s="33"/>
    </row>
    <row r="261" spans="3:103" ht="15">
      <c r="C261" s="100"/>
      <c r="D261" s="101"/>
      <c r="E261" s="101"/>
      <c r="F261" s="101"/>
      <c r="G261" s="102"/>
      <c r="I261" s="160"/>
      <c r="J261" s="160"/>
      <c r="K261" s="160"/>
      <c r="L261" s="160"/>
      <c r="M261" s="160"/>
      <c r="N261" s="64"/>
      <c r="O261" s="160"/>
      <c r="P261" s="160"/>
      <c r="Q261" s="160"/>
      <c r="R261" s="160"/>
      <c r="U261" s="161"/>
      <c r="AK261" s="57"/>
      <c r="AL261" s="57"/>
      <c r="AM261" s="73"/>
      <c r="AN261" s="73"/>
      <c r="AO261" s="73"/>
      <c r="AP261" s="73"/>
      <c r="AQ261" s="73"/>
      <c r="AR261" s="162"/>
      <c r="AS261" s="91"/>
      <c r="AT261" s="91"/>
      <c r="AU261" s="91"/>
      <c r="AV261" s="91"/>
      <c r="AW261" s="91"/>
      <c r="AX261" s="91"/>
      <c r="AY261" s="163"/>
      <c r="AZ261" s="163"/>
      <c r="BA261" s="163"/>
      <c r="BB261" s="163"/>
      <c r="BC261" s="163"/>
      <c r="BD261" s="163"/>
      <c r="BE261" s="163"/>
      <c r="BF261" s="163"/>
      <c r="BG261" s="163"/>
      <c r="BH261" s="163"/>
      <c r="BI261" s="163"/>
      <c r="BJ261" s="163"/>
      <c r="BK261" s="57"/>
      <c r="BL261" s="57"/>
      <c r="BM261" s="163"/>
      <c r="BN261" s="163"/>
      <c r="BO261" s="163"/>
      <c r="BP261" s="72"/>
      <c r="BQ261" s="72"/>
      <c r="BR261" s="72"/>
      <c r="BS261" s="72"/>
      <c r="BT261" s="72"/>
      <c r="BU261" s="72"/>
      <c r="BV261" s="72"/>
      <c r="BW261" s="72"/>
      <c r="BX261" s="72"/>
      <c r="BY261" s="72"/>
      <c r="BZ261" s="72"/>
      <c r="CA261" s="72"/>
      <c r="CB261" s="72"/>
      <c r="CC261" s="72"/>
      <c r="CD261" s="72"/>
      <c r="CE261" s="72"/>
      <c r="CF261" s="72"/>
      <c r="CG261" s="72"/>
      <c r="CH261" s="72"/>
      <c r="CI261" s="72"/>
      <c r="CJ261" s="72"/>
      <c r="CK261" s="72"/>
      <c r="CL261" s="72"/>
      <c r="CM261" s="72"/>
      <c r="CN261" s="72"/>
      <c r="CO261" s="72"/>
      <c r="CP261" s="72"/>
      <c r="CV261" s="33"/>
      <c r="CW261" s="33"/>
      <c r="CX261" s="33"/>
      <c r="CY261" s="33"/>
    </row>
    <row r="262" spans="3:103" ht="15">
      <c r="C262" s="100"/>
      <c r="D262" s="101"/>
      <c r="E262" s="101"/>
      <c r="F262" s="101"/>
      <c r="G262" s="102"/>
      <c r="I262" s="160"/>
      <c r="J262" s="160"/>
      <c r="K262" s="160"/>
      <c r="L262" s="160"/>
      <c r="M262" s="160"/>
      <c r="N262" s="64"/>
      <c r="O262" s="160"/>
      <c r="P262" s="160"/>
      <c r="Q262" s="160"/>
      <c r="R262" s="160"/>
      <c r="U262" s="161"/>
      <c r="AK262" s="57"/>
      <c r="AL262" s="57"/>
      <c r="AM262" s="73"/>
      <c r="AN262" s="73"/>
      <c r="AO262" s="73"/>
      <c r="AP262" s="73"/>
      <c r="AQ262" s="73"/>
      <c r="AR262" s="162"/>
      <c r="AS262" s="91"/>
      <c r="AT262" s="91"/>
      <c r="AU262" s="91"/>
      <c r="AV262" s="91"/>
      <c r="AW262" s="91"/>
      <c r="AX262" s="91"/>
      <c r="AY262" s="163"/>
      <c r="AZ262" s="163"/>
      <c r="BA262" s="163"/>
      <c r="BB262" s="163"/>
      <c r="BC262" s="163"/>
      <c r="BD262" s="163"/>
      <c r="BE262" s="163"/>
      <c r="BF262" s="163"/>
      <c r="BG262" s="163"/>
      <c r="BH262" s="163"/>
      <c r="BI262" s="163"/>
      <c r="BJ262" s="163"/>
      <c r="BK262" s="57"/>
      <c r="BL262" s="57"/>
      <c r="BM262" s="163"/>
      <c r="BN262" s="163"/>
      <c r="BO262" s="163"/>
      <c r="BP262" s="72"/>
      <c r="BQ262" s="72"/>
      <c r="BR262" s="72"/>
      <c r="BS262" s="72"/>
      <c r="BT262" s="72"/>
      <c r="BU262" s="72"/>
      <c r="BV262" s="72"/>
      <c r="BW262" s="72"/>
      <c r="BX262" s="72"/>
      <c r="BY262" s="72"/>
      <c r="BZ262" s="72"/>
      <c r="CA262" s="72"/>
      <c r="CB262" s="72"/>
      <c r="CC262" s="72"/>
      <c r="CD262" s="72"/>
      <c r="CE262" s="72"/>
      <c r="CF262" s="72"/>
      <c r="CG262" s="72"/>
      <c r="CH262" s="72"/>
      <c r="CI262" s="72"/>
      <c r="CJ262" s="72"/>
      <c r="CK262" s="72"/>
      <c r="CL262" s="72"/>
      <c r="CM262" s="72"/>
      <c r="CN262" s="72"/>
      <c r="CO262" s="72"/>
      <c r="CP262" s="72"/>
      <c r="CV262" s="33"/>
      <c r="CW262" s="33"/>
      <c r="CX262" s="33"/>
      <c r="CY262" s="33"/>
    </row>
    <row r="263" spans="3:103" ht="15">
      <c r="C263" s="100"/>
      <c r="D263" s="101"/>
      <c r="E263" s="101"/>
      <c r="F263" s="101"/>
      <c r="G263" s="102"/>
      <c r="I263" s="160"/>
      <c r="J263" s="160"/>
      <c r="K263" s="160"/>
      <c r="L263" s="160"/>
      <c r="M263" s="160"/>
      <c r="N263" s="64"/>
      <c r="O263" s="160"/>
      <c r="P263" s="160"/>
      <c r="Q263" s="160"/>
      <c r="R263" s="160"/>
      <c r="U263" s="161"/>
      <c r="AK263" s="57"/>
      <c r="AL263" s="57"/>
      <c r="AM263" s="73"/>
      <c r="AN263" s="73"/>
      <c r="AO263" s="73"/>
      <c r="AP263" s="73"/>
      <c r="AQ263" s="73"/>
      <c r="AR263" s="162"/>
      <c r="AS263" s="91"/>
      <c r="AT263" s="91"/>
      <c r="AU263" s="91"/>
      <c r="AV263" s="91"/>
      <c r="AW263" s="91"/>
      <c r="AX263" s="91"/>
      <c r="AY263" s="163"/>
      <c r="AZ263" s="163"/>
      <c r="BA263" s="163"/>
      <c r="BB263" s="163"/>
      <c r="BC263" s="163"/>
      <c r="BD263" s="163"/>
      <c r="BE263" s="163"/>
      <c r="BF263" s="163"/>
      <c r="BG263" s="163"/>
      <c r="BH263" s="163"/>
      <c r="BI263" s="163"/>
      <c r="BJ263" s="163"/>
      <c r="BK263" s="57"/>
      <c r="BL263" s="57"/>
      <c r="BM263" s="163"/>
      <c r="BN263" s="163"/>
      <c r="BO263" s="163"/>
      <c r="BP263" s="72"/>
      <c r="BQ263" s="72"/>
      <c r="BR263" s="72"/>
      <c r="BS263" s="72"/>
      <c r="BT263" s="72"/>
      <c r="BU263" s="72"/>
      <c r="BV263" s="72"/>
      <c r="BW263" s="72"/>
      <c r="BX263" s="72"/>
      <c r="BY263" s="72"/>
      <c r="BZ263" s="72"/>
      <c r="CA263" s="72"/>
      <c r="CB263" s="72"/>
      <c r="CC263" s="72"/>
      <c r="CD263" s="72"/>
      <c r="CE263" s="72"/>
      <c r="CF263" s="72"/>
      <c r="CG263" s="72"/>
      <c r="CH263" s="72"/>
      <c r="CI263" s="72"/>
      <c r="CJ263" s="72"/>
      <c r="CK263" s="72"/>
      <c r="CL263" s="72"/>
      <c r="CM263" s="72"/>
      <c r="CN263" s="72"/>
      <c r="CO263" s="72"/>
      <c r="CP263" s="72"/>
      <c r="CV263" s="33"/>
      <c r="CW263" s="33"/>
      <c r="CX263" s="33"/>
      <c r="CY263" s="33"/>
    </row>
    <row r="264" spans="3:103" ht="15">
      <c r="C264" s="100"/>
      <c r="D264" s="101"/>
      <c r="E264" s="101"/>
      <c r="F264" s="101"/>
      <c r="G264" s="102"/>
      <c r="I264" s="160"/>
      <c r="J264" s="160"/>
      <c r="K264" s="160"/>
      <c r="L264" s="160"/>
      <c r="M264" s="160"/>
      <c r="N264" s="64"/>
      <c r="O264" s="160"/>
      <c r="P264" s="160"/>
      <c r="Q264" s="160"/>
      <c r="R264" s="160"/>
      <c r="U264" s="161"/>
      <c r="AK264" s="57"/>
      <c r="AL264" s="57"/>
      <c r="AM264" s="73"/>
      <c r="AN264" s="73"/>
      <c r="AO264" s="73"/>
      <c r="AP264" s="73"/>
      <c r="AQ264" s="73"/>
      <c r="AR264" s="162"/>
      <c r="AS264" s="91"/>
      <c r="AT264" s="91"/>
      <c r="AU264" s="91"/>
      <c r="AV264" s="91"/>
      <c r="AW264" s="91"/>
      <c r="AX264" s="91"/>
      <c r="AY264" s="163"/>
      <c r="AZ264" s="163"/>
      <c r="BA264" s="163"/>
      <c r="BB264" s="163"/>
      <c r="BC264" s="163"/>
      <c r="BD264" s="163"/>
      <c r="BE264" s="163"/>
      <c r="BF264" s="163"/>
      <c r="BG264" s="163"/>
      <c r="BH264" s="163"/>
      <c r="BI264" s="163"/>
      <c r="BJ264" s="163"/>
      <c r="BK264" s="57"/>
      <c r="BL264" s="57"/>
      <c r="BM264" s="163"/>
      <c r="BN264" s="163"/>
      <c r="BO264" s="163"/>
      <c r="BP264" s="72"/>
      <c r="BQ264" s="72"/>
      <c r="BR264" s="72"/>
      <c r="BS264" s="72"/>
      <c r="BT264" s="72"/>
      <c r="BU264" s="72"/>
      <c r="BV264" s="72"/>
      <c r="BW264" s="72"/>
      <c r="BX264" s="72"/>
      <c r="BY264" s="72"/>
      <c r="BZ264" s="72"/>
      <c r="CA264" s="72"/>
      <c r="CB264" s="72"/>
      <c r="CC264" s="72"/>
      <c r="CD264" s="72"/>
      <c r="CE264" s="72"/>
      <c r="CF264" s="72"/>
      <c r="CG264" s="72"/>
      <c r="CH264" s="72"/>
      <c r="CI264" s="72"/>
      <c r="CJ264" s="72"/>
      <c r="CK264" s="72"/>
      <c r="CL264" s="72"/>
      <c r="CM264" s="72"/>
      <c r="CN264" s="72"/>
      <c r="CO264" s="72"/>
      <c r="CP264" s="72"/>
      <c r="CV264" s="33"/>
      <c r="CW264" s="33"/>
      <c r="CX264" s="33"/>
      <c r="CY264" s="33"/>
    </row>
    <row r="265" spans="3:103" ht="15">
      <c r="C265" s="100"/>
      <c r="D265" s="101"/>
      <c r="E265" s="101"/>
      <c r="F265" s="101"/>
      <c r="G265" s="102"/>
      <c r="I265" s="160"/>
      <c r="J265" s="160"/>
      <c r="K265" s="160"/>
      <c r="L265" s="160"/>
      <c r="M265" s="160"/>
      <c r="N265" s="64"/>
      <c r="O265" s="160"/>
      <c r="P265" s="160"/>
      <c r="Q265" s="160"/>
      <c r="R265" s="160"/>
      <c r="U265" s="161"/>
      <c r="AK265" s="57"/>
      <c r="AL265" s="57"/>
      <c r="AM265" s="73"/>
      <c r="AN265" s="73"/>
      <c r="AO265" s="73"/>
      <c r="AP265" s="73"/>
      <c r="AQ265" s="73"/>
      <c r="AR265" s="162"/>
      <c r="AS265" s="91"/>
      <c r="AT265" s="91"/>
      <c r="AU265" s="91"/>
      <c r="AV265" s="91"/>
      <c r="AW265" s="91"/>
      <c r="AX265" s="91"/>
      <c r="AY265" s="163"/>
      <c r="AZ265" s="163"/>
      <c r="BA265" s="163"/>
      <c r="BB265" s="163"/>
      <c r="BC265" s="163"/>
      <c r="BD265" s="163"/>
      <c r="BE265" s="163"/>
      <c r="BF265" s="163"/>
      <c r="BG265" s="163"/>
      <c r="BH265" s="163"/>
      <c r="BI265" s="163"/>
      <c r="BJ265" s="163"/>
      <c r="BK265" s="57"/>
      <c r="BL265" s="57"/>
      <c r="BM265" s="163"/>
      <c r="BN265" s="163"/>
      <c r="BO265" s="163"/>
      <c r="BP265" s="72"/>
      <c r="BQ265" s="72"/>
      <c r="BR265" s="72"/>
      <c r="BS265" s="72"/>
      <c r="BT265" s="72"/>
      <c r="BU265" s="72"/>
      <c r="BV265" s="72"/>
      <c r="BW265" s="72"/>
      <c r="BX265" s="72"/>
      <c r="BY265" s="72"/>
      <c r="BZ265" s="72"/>
      <c r="CA265" s="72"/>
      <c r="CB265" s="72"/>
      <c r="CC265" s="72"/>
      <c r="CD265" s="72"/>
      <c r="CE265" s="72"/>
      <c r="CF265" s="72"/>
      <c r="CG265" s="72"/>
      <c r="CH265" s="72"/>
      <c r="CI265" s="72"/>
      <c r="CJ265" s="72"/>
      <c r="CK265" s="72"/>
      <c r="CL265" s="72"/>
      <c r="CM265" s="72"/>
      <c r="CN265" s="72"/>
      <c r="CO265" s="72"/>
      <c r="CP265" s="72"/>
      <c r="CV265" s="33"/>
      <c r="CW265" s="33"/>
      <c r="CX265" s="33"/>
      <c r="CY265" s="33"/>
    </row>
    <row r="266" spans="3:103" ht="15">
      <c r="C266" s="100"/>
      <c r="D266" s="101"/>
      <c r="E266" s="101"/>
      <c r="F266" s="101"/>
      <c r="G266" s="102"/>
      <c r="I266" s="160"/>
      <c r="J266" s="160"/>
      <c r="K266" s="160"/>
      <c r="L266" s="160"/>
      <c r="M266" s="160"/>
      <c r="N266" s="64"/>
      <c r="O266" s="160"/>
      <c r="P266" s="160"/>
      <c r="Q266" s="160"/>
      <c r="R266" s="160"/>
      <c r="U266" s="161"/>
      <c r="AK266" s="57"/>
      <c r="AL266" s="57"/>
      <c r="AM266" s="73"/>
      <c r="AN266" s="73"/>
      <c r="AO266" s="73"/>
      <c r="AP266" s="73"/>
      <c r="AQ266" s="73"/>
      <c r="AR266" s="162"/>
      <c r="AS266" s="91"/>
      <c r="AT266" s="91"/>
      <c r="AU266" s="91"/>
      <c r="AV266" s="91"/>
      <c r="AW266" s="91"/>
      <c r="AX266" s="91"/>
      <c r="AY266" s="163"/>
      <c r="AZ266" s="163"/>
      <c r="BA266" s="163"/>
      <c r="BB266" s="163"/>
      <c r="BC266" s="163"/>
      <c r="BD266" s="163"/>
      <c r="BE266" s="163"/>
      <c r="BF266" s="163"/>
      <c r="BG266" s="163"/>
      <c r="BH266" s="163"/>
      <c r="BI266" s="163"/>
      <c r="BJ266" s="163"/>
      <c r="BK266" s="57"/>
      <c r="BL266" s="57"/>
      <c r="BM266" s="163"/>
      <c r="BN266" s="163"/>
      <c r="BO266" s="163"/>
      <c r="BP266" s="72"/>
      <c r="BQ266" s="72"/>
      <c r="BR266" s="72"/>
      <c r="BS266" s="72"/>
      <c r="BT266" s="72"/>
      <c r="BU266" s="72"/>
      <c r="BV266" s="72"/>
      <c r="BW266" s="72"/>
      <c r="BX266" s="72"/>
      <c r="BY266" s="72"/>
      <c r="BZ266" s="72"/>
      <c r="CA266" s="72"/>
      <c r="CB266" s="72"/>
      <c r="CC266" s="72"/>
      <c r="CD266" s="72"/>
      <c r="CE266" s="72"/>
      <c r="CF266" s="72"/>
      <c r="CG266" s="72"/>
      <c r="CH266" s="72"/>
      <c r="CI266" s="72"/>
      <c r="CJ266" s="72"/>
      <c r="CK266" s="72"/>
      <c r="CL266" s="72"/>
      <c r="CM266" s="72"/>
      <c r="CN266" s="72"/>
      <c r="CO266" s="72"/>
      <c r="CP266" s="72"/>
      <c r="CV266" s="33"/>
      <c r="CW266" s="33"/>
      <c r="CX266" s="33"/>
      <c r="CY266" s="33"/>
    </row>
    <row r="267" spans="3:103" ht="15">
      <c r="C267" s="100"/>
      <c r="D267" s="101"/>
      <c r="E267" s="101"/>
      <c r="F267" s="101"/>
      <c r="G267" s="102"/>
      <c r="I267" s="160"/>
      <c r="J267" s="160"/>
      <c r="K267" s="160"/>
      <c r="L267" s="160"/>
      <c r="M267" s="160"/>
      <c r="N267" s="64"/>
      <c r="O267" s="160"/>
      <c r="P267" s="160"/>
      <c r="Q267" s="160"/>
      <c r="R267" s="160"/>
      <c r="U267" s="161"/>
      <c r="AK267" s="57"/>
      <c r="AL267" s="57"/>
      <c r="AM267" s="73"/>
      <c r="AN267" s="73"/>
      <c r="AO267" s="73"/>
      <c r="AP267" s="73"/>
      <c r="AQ267" s="73"/>
      <c r="AR267" s="162"/>
      <c r="AS267" s="91"/>
      <c r="AT267" s="91"/>
      <c r="AU267" s="91"/>
      <c r="AV267" s="91"/>
      <c r="AW267" s="91"/>
      <c r="AX267" s="91"/>
      <c r="AY267" s="163"/>
      <c r="AZ267" s="163"/>
      <c r="BA267" s="163"/>
      <c r="BB267" s="163"/>
      <c r="BC267" s="163"/>
      <c r="BD267" s="163"/>
      <c r="BE267" s="163"/>
      <c r="BF267" s="163"/>
      <c r="BG267" s="163"/>
      <c r="BH267" s="163"/>
      <c r="BI267" s="163"/>
      <c r="BJ267" s="163"/>
      <c r="BK267" s="57"/>
      <c r="BL267" s="57"/>
      <c r="BM267" s="163"/>
      <c r="BN267" s="163"/>
      <c r="BO267" s="163"/>
      <c r="BP267" s="72"/>
      <c r="BQ267" s="72"/>
      <c r="BR267" s="72"/>
      <c r="BS267" s="72"/>
      <c r="BT267" s="72"/>
      <c r="BU267" s="72"/>
      <c r="BV267" s="72"/>
      <c r="BW267" s="72"/>
      <c r="BX267" s="72"/>
      <c r="BY267" s="72"/>
      <c r="BZ267" s="72"/>
      <c r="CA267" s="72"/>
      <c r="CB267" s="72"/>
      <c r="CC267" s="72"/>
      <c r="CD267" s="72"/>
      <c r="CE267" s="72"/>
      <c r="CF267" s="72"/>
      <c r="CG267" s="72"/>
      <c r="CH267" s="72"/>
      <c r="CI267" s="72"/>
      <c r="CJ267" s="72"/>
      <c r="CK267" s="72"/>
      <c r="CL267" s="72"/>
      <c r="CM267" s="72"/>
      <c r="CN267" s="72"/>
      <c r="CO267" s="72"/>
      <c r="CP267" s="72"/>
      <c r="CV267" s="33"/>
      <c r="CW267" s="33"/>
      <c r="CX267" s="33"/>
      <c r="CY267" s="33"/>
    </row>
    <row r="268" spans="3:103" ht="15">
      <c r="C268" s="100"/>
      <c r="D268" s="101"/>
      <c r="E268" s="101"/>
      <c r="F268" s="101"/>
      <c r="G268" s="102"/>
      <c r="I268" s="160"/>
      <c r="J268" s="160"/>
      <c r="K268" s="160"/>
      <c r="L268" s="160"/>
      <c r="M268" s="160"/>
      <c r="N268" s="64"/>
      <c r="O268" s="160"/>
      <c r="P268" s="160"/>
      <c r="Q268" s="160"/>
      <c r="R268" s="160"/>
      <c r="U268" s="161"/>
      <c r="AK268" s="57"/>
      <c r="AL268" s="57"/>
      <c r="AM268" s="73"/>
      <c r="AN268" s="73"/>
      <c r="AO268" s="73"/>
      <c r="AP268" s="73"/>
      <c r="AQ268" s="73"/>
      <c r="AR268" s="162"/>
      <c r="AS268" s="91"/>
      <c r="AT268" s="91"/>
      <c r="AU268" s="91"/>
      <c r="AV268" s="91"/>
      <c r="AW268" s="91"/>
      <c r="AX268" s="91"/>
      <c r="AY268" s="163"/>
      <c r="AZ268" s="163"/>
      <c r="BA268" s="163"/>
      <c r="BB268" s="163"/>
      <c r="BC268" s="163"/>
      <c r="BD268" s="163"/>
      <c r="BE268" s="163"/>
      <c r="BF268" s="163"/>
      <c r="BG268" s="163"/>
      <c r="BH268" s="163"/>
      <c r="BI268" s="163"/>
      <c r="BJ268" s="163"/>
      <c r="BK268" s="57"/>
      <c r="BL268" s="57"/>
      <c r="BM268" s="163"/>
      <c r="BN268" s="163"/>
      <c r="BO268" s="163"/>
      <c r="BP268" s="72"/>
      <c r="BQ268" s="72"/>
      <c r="BR268" s="72"/>
      <c r="BS268" s="72"/>
      <c r="BT268" s="72"/>
      <c r="BU268" s="72"/>
      <c r="BV268" s="72"/>
      <c r="BW268" s="72"/>
      <c r="BX268" s="72"/>
      <c r="BY268" s="72"/>
      <c r="BZ268" s="72"/>
      <c r="CA268" s="72"/>
      <c r="CB268" s="72"/>
      <c r="CC268" s="72"/>
      <c r="CD268" s="72"/>
      <c r="CE268" s="72"/>
      <c r="CF268" s="72"/>
      <c r="CG268" s="72"/>
      <c r="CH268" s="72"/>
      <c r="CI268" s="72"/>
      <c r="CJ268" s="72"/>
      <c r="CK268" s="72"/>
      <c r="CL268" s="72"/>
      <c r="CM268" s="72"/>
      <c r="CN268" s="72"/>
      <c r="CO268" s="72"/>
      <c r="CP268" s="72"/>
      <c r="CV268" s="33"/>
      <c r="CW268" s="33"/>
      <c r="CX268" s="33"/>
      <c r="CY268" s="33"/>
    </row>
    <row r="269" spans="3:103" ht="15">
      <c r="C269" s="100"/>
      <c r="D269" s="101"/>
      <c r="E269" s="101"/>
      <c r="F269" s="101"/>
      <c r="G269" s="102"/>
      <c r="I269" s="160"/>
      <c r="J269" s="160"/>
      <c r="K269" s="160"/>
      <c r="L269" s="160"/>
      <c r="M269" s="160"/>
      <c r="N269" s="64"/>
      <c r="O269" s="160"/>
      <c r="P269" s="160"/>
      <c r="Q269" s="160"/>
      <c r="R269" s="160"/>
      <c r="U269" s="161"/>
      <c r="AK269" s="57"/>
      <c r="AL269" s="57"/>
      <c r="AM269" s="73"/>
      <c r="AN269" s="73"/>
      <c r="AO269" s="73"/>
      <c r="AP269" s="73"/>
      <c r="AQ269" s="73"/>
      <c r="AR269" s="162"/>
      <c r="AS269" s="91"/>
      <c r="AT269" s="91"/>
      <c r="AU269" s="91"/>
      <c r="AV269" s="91"/>
      <c r="AW269" s="91"/>
      <c r="AX269" s="91"/>
      <c r="AY269" s="163"/>
      <c r="AZ269" s="163"/>
      <c r="BA269" s="163"/>
      <c r="BB269" s="163"/>
      <c r="BC269" s="163"/>
      <c r="BD269" s="163"/>
      <c r="BE269" s="163"/>
      <c r="BF269" s="163"/>
      <c r="BG269" s="163"/>
      <c r="BH269" s="163"/>
      <c r="BI269" s="163"/>
      <c r="BJ269" s="163"/>
      <c r="BK269" s="57"/>
      <c r="BL269" s="57"/>
      <c r="BM269" s="163"/>
      <c r="BN269" s="163"/>
      <c r="BO269" s="163"/>
      <c r="BP269" s="72"/>
      <c r="BQ269" s="72"/>
      <c r="BR269" s="72"/>
      <c r="BS269" s="72"/>
      <c r="BT269" s="72"/>
      <c r="BU269" s="72"/>
      <c r="BV269" s="72"/>
      <c r="BW269" s="72"/>
      <c r="BX269" s="72"/>
      <c r="BY269" s="72"/>
      <c r="BZ269" s="72"/>
      <c r="CA269" s="72"/>
      <c r="CB269" s="72"/>
      <c r="CC269" s="72"/>
      <c r="CD269" s="72"/>
      <c r="CE269" s="72"/>
      <c r="CF269" s="72"/>
      <c r="CG269" s="72"/>
      <c r="CH269" s="72"/>
      <c r="CI269" s="72"/>
      <c r="CJ269" s="72"/>
      <c r="CK269" s="72"/>
      <c r="CL269" s="72"/>
      <c r="CM269" s="72"/>
      <c r="CN269" s="72"/>
      <c r="CO269" s="72"/>
      <c r="CP269" s="72"/>
      <c r="CV269" s="33"/>
      <c r="CW269" s="33"/>
      <c r="CX269" s="33"/>
      <c r="CY269" s="33"/>
    </row>
    <row r="270" spans="3:103" ht="15">
      <c r="C270" s="100"/>
      <c r="D270" s="101"/>
      <c r="E270" s="101"/>
      <c r="F270" s="101"/>
      <c r="G270" s="102"/>
      <c r="I270" s="160"/>
      <c r="J270" s="160"/>
      <c r="K270" s="160"/>
      <c r="L270" s="160"/>
      <c r="M270" s="160"/>
      <c r="N270" s="64"/>
      <c r="O270" s="160"/>
      <c r="P270" s="160"/>
      <c r="Q270" s="160"/>
      <c r="R270" s="160"/>
      <c r="U270" s="161"/>
      <c r="AK270" s="57"/>
      <c r="AL270" s="57"/>
      <c r="AM270" s="73"/>
      <c r="AN270" s="73"/>
      <c r="AO270" s="73"/>
      <c r="AP270" s="73"/>
      <c r="AQ270" s="73"/>
      <c r="AR270" s="162"/>
      <c r="AS270" s="91"/>
      <c r="AT270" s="91"/>
      <c r="AU270" s="91"/>
      <c r="AV270" s="91"/>
      <c r="AW270" s="91"/>
      <c r="AX270" s="91"/>
      <c r="AY270" s="163"/>
      <c r="AZ270" s="163"/>
      <c r="BA270" s="163"/>
      <c r="BB270" s="163"/>
      <c r="BC270" s="163"/>
      <c r="BD270" s="163"/>
      <c r="BE270" s="163"/>
      <c r="BF270" s="163"/>
      <c r="BG270" s="163"/>
      <c r="BH270" s="163"/>
      <c r="BI270" s="163"/>
      <c r="BJ270" s="91"/>
      <c r="BK270" s="74">
        <v>80</v>
      </c>
      <c r="BL270" s="75" t="s">
        <v>699</v>
      </c>
      <c r="BM270" s="91"/>
      <c r="BN270" s="91"/>
      <c r="BO270" s="91"/>
      <c r="CV270" s="33"/>
      <c r="CW270" s="33"/>
      <c r="CX270" s="33"/>
      <c r="CY270" s="33"/>
    </row>
    <row r="271" spans="3:103" ht="15">
      <c r="C271" s="100"/>
      <c r="D271" s="101"/>
      <c r="E271" s="101"/>
      <c r="F271" s="101"/>
      <c r="G271" s="102"/>
      <c r="I271" s="160"/>
      <c r="J271" s="160"/>
      <c r="K271" s="160"/>
      <c r="L271" s="160"/>
      <c r="M271" s="160"/>
      <c r="N271" s="64"/>
      <c r="O271" s="160"/>
      <c r="P271" s="160"/>
      <c r="Q271" s="160"/>
      <c r="R271" s="160"/>
      <c r="U271" s="161"/>
      <c r="AK271" s="57"/>
      <c r="AL271" s="57"/>
      <c r="AM271" s="73"/>
      <c r="AN271" s="73"/>
      <c r="AO271" s="73"/>
      <c r="AP271" s="73"/>
      <c r="AQ271" s="73"/>
      <c r="AR271" s="162"/>
      <c r="AS271" s="91"/>
      <c r="AT271" s="91"/>
      <c r="AU271" s="91"/>
      <c r="AV271" s="91"/>
      <c r="AW271" s="91"/>
      <c r="AX271" s="91"/>
      <c r="AY271" s="163"/>
      <c r="AZ271" s="163"/>
      <c r="BA271" s="163"/>
      <c r="BB271" s="163"/>
      <c r="BC271" s="163"/>
      <c r="BD271" s="163"/>
      <c r="BE271" s="163"/>
      <c r="BF271" s="163"/>
      <c r="BG271" s="163"/>
      <c r="BH271" s="163"/>
      <c r="BI271" s="163"/>
      <c r="BJ271" s="91"/>
      <c r="BK271" s="100">
        <v>233</v>
      </c>
      <c r="BL271" s="101" t="s">
        <v>548</v>
      </c>
      <c r="BM271" s="91"/>
      <c r="BN271" s="91"/>
      <c r="BO271" s="91"/>
      <c r="CV271" s="33"/>
      <c r="CW271" s="33"/>
      <c r="CX271" s="33"/>
      <c r="CY271" s="33"/>
    </row>
    <row r="272" spans="3:103" ht="15">
      <c r="C272" s="100"/>
      <c r="D272" s="101"/>
      <c r="E272" s="101"/>
      <c r="F272" s="101"/>
      <c r="G272" s="102"/>
      <c r="I272" s="160"/>
      <c r="J272" s="160"/>
      <c r="K272" s="160"/>
      <c r="L272" s="160"/>
      <c r="M272" s="160"/>
      <c r="N272" s="64"/>
      <c r="O272" s="160"/>
      <c r="P272" s="160"/>
      <c r="Q272" s="160"/>
      <c r="R272" s="160"/>
      <c r="U272" s="161"/>
      <c r="AK272" s="57"/>
      <c r="AL272" s="57"/>
      <c r="AM272" s="73"/>
      <c r="AN272" s="73"/>
      <c r="AO272" s="73"/>
      <c r="AP272" s="73"/>
      <c r="AQ272" s="73"/>
      <c r="AR272" s="162"/>
      <c r="AS272" s="91"/>
      <c r="AT272" s="91"/>
      <c r="AU272" s="91"/>
      <c r="AV272" s="91"/>
      <c r="AW272" s="91"/>
      <c r="AX272" s="91"/>
      <c r="AY272" s="163"/>
      <c r="AZ272" s="163"/>
      <c r="BA272" s="163"/>
      <c r="BB272" s="163"/>
      <c r="BC272" s="163"/>
      <c r="BD272" s="163"/>
      <c r="BE272" s="163"/>
      <c r="BF272" s="163"/>
      <c r="BG272" s="163"/>
      <c r="BH272" s="163"/>
      <c r="BI272" s="163"/>
      <c r="BJ272" s="91"/>
      <c r="BK272" s="100">
        <v>12</v>
      </c>
      <c r="BL272" s="101" t="s">
        <v>252</v>
      </c>
      <c r="BM272" s="91"/>
      <c r="BN272" s="91"/>
      <c r="BO272" s="91"/>
      <c r="CV272" s="33"/>
      <c r="CW272" s="33"/>
      <c r="CX272" s="33"/>
      <c r="CY272" s="33"/>
    </row>
    <row r="273" spans="3:103" ht="15">
      <c r="C273" s="100"/>
      <c r="D273" s="101"/>
      <c r="E273" s="101"/>
      <c r="F273" s="101"/>
      <c r="G273" s="102"/>
      <c r="I273" s="160"/>
      <c r="J273" s="160"/>
      <c r="K273" s="160"/>
      <c r="L273" s="160"/>
      <c r="M273" s="160"/>
      <c r="N273" s="64"/>
      <c r="O273" s="160"/>
      <c r="P273" s="160"/>
      <c r="Q273" s="160"/>
      <c r="R273" s="160"/>
      <c r="U273" s="161"/>
      <c r="AK273" s="57"/>
      <c r="AL273" s="57"/>
      <c r="AM273" s="73"/>
      <c r="AN273" s="73"/>
      <c r="AO273" s="73"/>
      <c r="AP273" s="73"/>
      <c r="AQ273" s="73"/>
      <c r="AR273" s="162"/>
      <c r="AS273" s="91"/>
      <c r="AT273" s="91"/>
      <c r="AU273" s="91"/>
      <c r="AV273" s="91"/>
      <c r="AW273" s="91"/>
      <c r="AX273" s="91"/>
      <c r="AY273" s="163"/>
      <c r="AZ273" s="163"/>
      <c r="BA273" s="163"/>
      <c r="BB273" s="163"/>
      <c r="BC273" s="163"/>
      <c r="BD273" s="163"/>
      <c r="BE273" s="163"/>
      <c r="BF273" s="163"/>
      <c r="BG273" s="163"/>
      <c r="BH273" s="163"/>
      <c r="BI273" s="163"/>
      <c r="BJ273" s="91"/>
      <c r="BK273" s="100">
        <v>43</v>
      </c>
      <c r="BL273" s="101" t="s">
        <v>203</v>
      </c>
      <c r="BM273" s="91"/>
      <c r="BN273" s="91"/>
      <c r="BO273" s="91"/>
      <c r="CV273" s="33"/>
      <c r="CW273" s="33"/>
      <c r="CX273" s="33"/>
      <c r="CY273" s="33"/>
    </row>
    <row r="274" spans="3:103" ht="15">
      <c r="C274" s="100"/>
      <c r="D274" s="101"/>
      <c r="E274" s="101"/>
      <c r="F274" s="101"/>
      <c r="G274" s="102"/>
      <c r="I274" s="160"/>
      <c r="J274" s="160"/>
      <c r="K274" s="160"/>
      <c r="L274" s="160"/>
      <c r="M274" s="160"/>
      <c r="N274" s="64"/>
      <c r="O274" s="160"/>
      <c r="P274" s="160"/>
      <c r="Q274" s="160"/>
      <c r="R274" s="160"/>
      <c r="U274" s="161"/>
      <c r="AK274" s="57"/>
      <c r="AL274" s="57"/>
      <c r="AM274" s="73"/>
      <c r="AN274" s="73"/>
      <c r="AO274" s="73"/>
      <c r="AP274" s="73"/>
      <c r="AQ274" s="73"/>
      <c r="AR274" s="162"/>
      <c r="AS274" s="91"/>
      <c r="AT274" s="91"/>
      <c r="AU274" s="91"/>
      <c r="AV274" s="91"/>
      <c r="AW274" s="91"/>
      <c r="AX274" s="91"/>
      <c r="AY274" s="163"/>
      <c r="AZ274" s="163"/>
      <c r="BA274" s="163"/>
      <c r="BB274" s="163"/>
      <c r="BC274" s="163"/>
      <c r="BD274" s="163"/>
      <c r="BE274" s="163"/>
      <c r="BF274" s="163"/>
      <c r="BG274" s="163"/>
      <c r="BH274" s="163"/>
      <c r="BI274" s="163"/>
      <c r="BJ274" s="91"/>
      <c r="BK274" s="100">
        <v>8</v>
      </c>
      <c r="BL274" s="101" t="s">
        <v>189</v>
      </c>
      <c r="BM274" s="91"/>
      <c r="BN274" s="91"/>
      <c r="BO274" s="91"/>
      <c r="CV274" s="33"/>
      <c r="CW274" s="33"/>
      <c r="CX274" s="33"/>
      <c r="CY274" s="33"/>
    </row>
    <row r="275" spans="3:103" ht="15">
      <c r="C275" s="100"/>
      <c r="D275" s="101"/>
      <c r="E275" s="101"/>
      <c r="F275" s="101"/>
      <c r="G275" s="102"/>
      <c r="I275" s="160"/>
      <c r="J275" s="160"/>
      <c r="K275" s="160"/>
      <c r="L275" s="160"/>
      <c r="M275" s="160"/>
      <c r="N275" s="64"/>
      <c r="O275" s="160"/>
      <c r="P275" s="160"/>
      <c r="Q275" s="160"/>
      <c r="R275" s="160"/>
      <c r="U275" s="161"/>
      <c r="AK275" s="57"/>
      <c r="AL275" s="57"/>
      <c r="AM275" s="73"/>
      <c r="AN275" s="73"/>
      <c r="AO275" s="73"/>
      <c r="AP275" s="73"/>
      <c r="AQ275" s="73"/>
      <c r="AR275" s="162"/>
      <c r="AS275" s="91"/>
      <c r="AT275" s="91"/>
      <c r="AU275" s="91"/>
      <c r="AV275" s="91"/>
      <c r="AW275" s="91"/>
      <c r="AX275" s="91"/>
      <c r="AY275" s="163"/>
      <c r="AZ275" s="163"/>
      <c r="BA275" s="163"/>
      <c r="BB275" s="163"/>
      <c r="BC275" s="163"/>
      <c r="BD275" s="163"/>
      <c r="BE275" s="163"/>
      <c r="BF275" s="163"/>
      <c r="BG275" s="163"/>
      <c r="BH275" s="163"/>
      <c r="BI275" s="163"/>
      <c r="BJ275" s="91"/>
      <c r="BK275" s="100">
        <v>208</v>
      </c>
      <c r="BL275" s="101" t="s">
        <v>423</v>
      </c>
      <c r="BM275" s="91"/>
      <c r="BN275" s="91"/>
      <c r="BO275" s="91"/>
      <c r="CV275" s="33"/>
      <c r="CW275" s="33"/>
      <c r="CX275" s="33"/>
      <c r="CY275" s="33"/>
    </row>
    <row r="276" spans="3:103" ht="15">
      <c r="C276" s="100"/>
      <c r="D276" s="101"/>
      <c r="E276" s="101"/>
      <c r="F276" s="101"/>
      <c r="G276" s="102"/>
      <c r="I276" s="160"/>
      <c r="J276" s="160"/>
      <c r="K276" s="160"/>
      <c r="L276" s="160"/>
      <c r="M276" s="160"/>
      <c r="N276" s="64"/>
      <c r="O276" s="160"/>
      <c r="P276" s="160"/>
      <c r="Q276" s="160"/>
      <c r="R276" s="160"/>
      <c r="U276" s="161"/>
      <c r="AK276" s="57"/>
      <c r="AL276" s="57"/>
      <c r="AM276" s="73"/>
      <c r="AN276" s="73"/>
      <c r="AO276" s="73"/>
      <c r="AP276" s="73"/>
      <c r="AQ276" s="73"/>
      <c r="AR276" s="162"/>
      <c r="AS276" s="91"/>
      <c r="AT276" s="91"/>
      <c r="AU276" s="91"/>
      <c r="AV276" s="91"/>
      <c r="AW276" s="91"/>
      <c r="AX276" s="91"/>
      <c r="AY276" s="163"/>
      <c r="AZ276" s="163"/>
      <c r="BA276" s="163"/>
      <c r="BB276" s="163"/>
      <c r="BC276" s="163"/>
      <c r="BD276" s="163"/>
      <c r="BE276" s="163"/>
      <c r="BF276" s="163"/>
      <c r="BG276" s="163"/>
      <c r="BH276" s="163"/>
      <c r="BI276" s="163"/>
      <c r="BJ276" s="91"/>
      <c r="BK276" s="100">
        <v>124</v>
      </c>
      <c r="BL276" s="101" t="s">
        <v>1094</v>
      </c>
      <c r="BM276" s="91"/>
      <c r="BN276" s="91"/>
      <c r="BO276" s="91"/>
      <c r="CV276" s="33"/>
      <c r="CW276" s="33"/>
      <c r="CX276" s="33"/>
      <c r="CY276" s="33"/>
    </row>
    <row r="277" spans="3:103" ht="15">
      <c r="C277" s="100"/>
      <c r="D277" s="101"/>
      <c r="E277" s="101"/>
      <c r="F277" s="101"/>
      <c r="G277" s="102"/>
      <c r="I277" s="160"/>
      <c r="J277" s="160"/>
      <c r="K277" s="160"/>
      <c r="L277" s="160"/>
      <c r="M277" s="160"/>
      <c r="N277" s="64"/>
      <c r="O277" s="160"/>
      <c r="P277" s="160"/>
      <c r="Q277" s="160"/>
      <c r="R277" s="160"/>
      <c r="U277" s="161"/>
      <c r="AK277" s="57"/>
      <c r="AL277" s="57"/>
      <c r="AM277" s="73"/>
      <c r="AN277" s="73"/>
      <c r="AO277" s="73"/>
      <c r="AP277" s="73"/>
      <c r="AQ277" s="73"/>
      <c r="AR277" s="162"/>
      <c r="AS277" s="91"/>
      <c r="AT277" s="91"/>
      <c r="AU277" s="91"/>
      <c r="AV277" s="91"/>
      <c r="AW277" s="91"/>
      <c r="AX277" s="91"/>
      <c r="AY277" s="163"/>
      <c r="AZ277" s="163"/>
      <c r="BA277" s="163"/>
      <c r="BB277" s="163"/>
      <c r="BC277" s="163"/>
      <c r="BD277" s="163"/>
      <c r="BE277" s="163"/>
      <c r="BF277" s="163"/>
      <c r="BG277" s="163"/>
      <c r="BH277" s="163"/>
      <c r="BI277" s="163"/>
      <c r="BJ277" s="91"/>
      <c r="BK277" s="119" t="s">
        <v>633</v>
      </c>
      <c r="BL277" s="121"/>
      <c r="BM277" s="91"/>
      <c r="BN277" s="91"/>
      <c r="BO277" s="91"/>
      <c r="CV277" s="33"/>
      <c r="CW277" s="33"/>
      <c r="CX277" s="33"/>
      <c r="CY277" s="33"/>
    </row>
    <row r="278" spans="3:103" ht="15">
      <c r="C278" s="100"/>
      <c r="D278" s="101"/>
      <c r="E278" s="101"/>
      <c r="F278" s="101"/>
      <c r="G278" s="102"/>
      <c r="I278" s="160"/>
      <c r="J278" s="160"/>
      <c r="K278" s="160"/>
      <c r="L278" s="160"/>
      <c r="M278" s="160"/>
      <c r="N278" s="64"/>
      <c r="O278" s="160"/>
      <c r="P278" s="160"/>
      <c r="Q278" s="160"/>
      <c r="R278" s="160"/>
      <c r="U278" s="161"/>
      <c r="AK278" s="57"/>
      <c r="AL278" s="57"/>
      <c r="AM278" s="73"/>
      <c r="AN278" s="73"/>
      <c r="AO278" s="73"/>
      <c r="AP278" s="73"/>
      <c r="AQ278" s="73"/>
      <c r="AR278" s="162"/>
      <c r="AS278" s="91"/>
      <c r="AT278" s="91"/>
      <c r="AU278" s="91"/>
      <c r="AV278" s="91"/>
      <c r="AW278" s="91"/>
      <c r="AX278" s="91"/>
      <c r="AY278" s="163"/>
      <c r="AZ278" s="163"/>
      <c r="BA278" s="163"/>
      <c r="BB278" s="163"/>
      <c r="BC278" s="163"/>
      <c r="BD278" s="163"/>
      <c r="BE278" s="163"/>
      <c r="BF278" s="163"/>
      <c r="BG278" s="163"/>
      <c r="BH278" s="163"/>
      <c r="BI278" s="163"/>
      <c r="BJ278" s="91"/>
      <c r="BK278" s="100">
        <v>137</v>
      </c>
      <c r="BL278" s="101" t="s">
        <v>1058</v>
      </c>
      <c r="BM278" s="91"/>
      <c r="BN278" s="91"/>
      <c r="BO278" s="91"/>
      <c r="CV278" s="33"/>
      <c r="CW278" s="33"/>
      <c r="CX278" s="33"/>
      <c r="CY278" s="33"/>
    </row>
    <row r="279" spans="3:67" ht="15">
      <c r="C279" s="100"/>
      <c r="D279" s="101"/>
      <c r="E279" s="101"/>
      <c r="F279" s="101"/>
      <c r="G279" s="102"/>
      <c r="I279" s="160"/>
      <c r="J279" s="160"/>
      <c r="K279" s="160"/>
      <c r="L279" s="160"/>
      <c r="M279" s="160"/>
      <c r="N279" s="64"/>
      <c r="O279" s="160"/>
      <c r="P279" s="160"/>
      <c r="Q279" s="160"/>
      <c r="R279" s="160"/>
      <c r="U279" s="161"/>
      <c r="AK279" s="57"/>
      <c r="AL279" s="57"/>
      <c r="AM279" s="73"/>
      <c r="AN279" s="73"/>
      <c r="AO279" s="73"/>
      <c r="AP279" s="73"/>
      <c r="AQ279" s="73"/>
      <c r="AR279" s="162"/>
      <c r="AS279" s="91"/>
      <c r="AT279" s="91"/>
      <c r="AU279" s="91"/>
      <c r="AV279" s="91"/>
      <c r="AW279" s="91"/>
      <c r="AX279" s="91"/>
      <c r="AY279" s="163"/>
      <c r="AZ279" s="163"/>
      <c r="BA279" s="163"/>
      <c r="BB279" s="163"/>
      <c r="BC279" s="163"/>
      <c r="BD279" s="163"/>
      <c r="BE279" s="163"/>
      <c r="BF279" s="163"/>
      <c r="BG279" s="163"/>
      <c r="BH279" s="163"/>
      <c r="BI279" s="163"/>
      <c r="BJ279" s="91"/>
      <c r="BK279" s="100">
        <v>103</v>
      </c>
      <c r="BL279" s="101" t="s">
        <v>1056</v>
      </c>
      <c r="BM279" s="91"/>
      <c r="BN279" s="91"/>
      <c r="BO279" s="91"/>
    </row>
    <row r="280" spans="3:67" ht="15">
      <c r="C280" s="100"/>
      <c r="D280" s="101"/>
      <c r="E280" s="101"/>
      <c r="F280" s="101"/>
      <c r="G280" s="102"/>
      <c r="I280" s="160"/>
      <c r="J280" s="160"/>
      <c r="K280" s="160"/>
      <c r="L280" s="160"/>
      <c r="M280" s="160"/>
      <c r="N280" s="64"/>
      <c r="O280" s="160"/>
      <c r="P280" s="160"/>
      <c r="Q280" s="160"/>
      <c r="R280" s="160"/>
      <c r="U280" s="161"/>
      <c r="AK280" s="57"/>
      <c r="AL280" s="57"/>
      <c r="AM280" s="73"/>
      <c r="AN280" s="73"/>
      <c r="AO280" s="73"/>
      <c r="AP280" s="73"/>
      <c r="AQ280" s="73"/>
      <c r="AR280" s="162"/>
      <c r="AS280" s="91"/>
      <c r="AT280" s="91"/>
      <c r="AU280" s="91"/>
      <c r="AV280" s="91"/>
      <c r="AW280" s="91"/>
      <c r="AX280" s="91"/>
      <c r="AY280" s="163"/>
      <c r="AZ280" s="163"/>
      <c r="BA280" s="163"/>
      <c r="BB280" s="163"/>
      <c r="BC280" s="163"/>
      <c r="BD280" s="163"/>
      <c r="BE280" s="163"/>
      <c r="BF280" s="163"/>
      <c r="BG280" s="163"/>
      <c r="BH280" s="163"/>
      <c r="BI280" s="163"/>
      <c r="BJ280" s="91"/>
      <c r="BK280" s="100">
        <v>267</v>
      </c>
      <c r="BL280" s="101" t="s">
        <v>868</v>
      </c>
      <c r="BM280" s="91"/>
      <c r="BN280" s="91"/>
      <c r="BO280" s="91"/>
    </row>
    <row r="281" spans="3:67" ht="15">
      <c r="C281" s="100"/>
      <c r="D281" s="101"/>
      <c r="E281" s="101"/>
      <c r="F281" s="101"/>
      <c r="G281" s="102"/>
      <c r="I281" s="160"/>
      <c r="J281" s="160"/>
      <c r="K281" s="160"/>
      <c r="L281" s="160"/>
      <c r="M281" s="160"/>
      <c r="N281" s="64"/>
      <c r="O281" s="160"/>
      <c r="P281" s="160"/>
      <c r="Q281" s="160"/>
      <c r="R281" s="160"/>
      <c r="U281" s="161"/>
      <c r="AK281" s="57"/>
      <c r="AL281" s="57"/>
      <c r="AM281" s="73"/>
      <c r="AN281" s="73"/>
      <c r="AO281" s="73"/>
      <c r="AP281" s="73"/>
      <c r="AQ281" s="73"/>
      <c r="AR281" s="162"/>
      <c r="AS281" s="91"/>
      <c r="AT281" s="91"/>
      <c r="AU281" s="91"/>
      <c r="AV281" s="91"/>
      <c r="AW281" s="91"/>
      <c r="AX281" s="91"/>
      <c r="AY281" s="163"/>
      <c r="AZ281" s="163"/>
      <c r="BA281" s="163"/>
      <c r="BB281" s="163"/>
      <c r="BC281" s="163"/>
      <c r="BD281" s="163"/>
      <c r="BE281" s="163"/>
      <c r="BF281" s="163"/>
      <c r="BG281" s="163"/>
      <c r="BH281" s="163"/>
      <c r="BI281" s="163"/>
      <c r="BJ281" s="91"/>
      <c r="BK281" s="100">
        <v>25</v>
      </c>
      <c r="BL281" s="101" t="s">
        <v>334</v>
      </c>
      <c r="BM281" s="91"/>
      <c r="BN281" s="91"/>
      <c r="BO281" s="91"/>
    </row>
    <row r="282" spans="3:67" ht="15">
      <c r="C282" s="100"/>
      <c r="D282" s="101"/>
      <c r="E282" s="101"/>
      <c r="F282" s="101"/>
      <c r="G282" s="102"/>
      <c r="I282" s="160"/>
      <c r="J282" s="160"/>
      <c r="K282" s="160"/>
      <c r="L282" s="160"/>
      <c r="M282" s="160"/>
      <c r="N282" s="64"/>
      <c r="O282" s="160"/>
      <c r="P282" s="160"/>
      <c r="Q282" s="160"/>
      <c r="R282" s="160"/>
      <c r="U282" s="161"/>
      <c r="AK282" s="57"/>
      <c r="AL282" s="57"/>
      <c r="AM282" s="73"/>
      <c r="AN282" s="73"/>
      <c r="AO282" s="73"/>
      <c r="AP282" s="73"/>
      <c r="AQ282" s="73"/>
      <c r="AR282" s="162"/>
      <c r="AS282" s="91"/>
      <c r="AT282" s="91"/>
      <c r="AU282" s="91"/>
      <c r="AV282" s="91"/>
      <c r="AW282" s="91"/>
      <c r="AX282" s="91"/>
      <c r="AY282" s="163"/>
      <c r="AZ282" s="163"/>
      <c r="BA282" s="163"/>
      <c r="BB282" s="163"/>
      <c r="BC282" s="163"/>
      <c r="BD282" s="163"/>
      <c r="BE282" s="163"/>
      <c r="BF282" s="163"/>
      <c r="BG282" s="163"/>
      <c r="BH282" s="163"/>
      <c r="BI282" s="163"/>
      <c r="BJ282" s="91"/>
      <c r="BK282" s="100">
        <v>184</v>
      </c>
      <c r="BL282" s="101" t="s">
        <v>490</v>
      </c>
      <c r="BM282" s="91"/>
      <c r="BN282" s="91"/>
      <c r="BO282" s="91"/>
    </row>
    <row r="283" spans="3:67" ht="15">
      <c r="C283" s="100"/>
      <c r="D283" s="101"/>
      <c r="E283" s="101"/>
      <c r="F283" s="101"/>
      <c r="G283" s="102"/>
      <c r="I283" s="160"/>
      <c r="J283" s="160"/>
      <c r="K283" s="160"/>
      <c r="L283" s="160"/>
      <c r="M283" s="160"/>
      <c r="N283" s="64"/>
      <c r="O283" s="160"/>
      <c r="P283" s="160"/>
      <c r="Q283" s="160"/>
      <c r="R283" s="160"/>
      <c r="U283" s="161"/>
      <c r="AK283" s="57"/>
      <c r="AL283" s="57"/>
      <c r="AM283" s="73"/>
      <c r="AN283" s="73"/>
      <c r="AO283" s="73"/>
      <c r="AP283" s="73"/>
      <c r="AQ283" s="73"/>
      <c r="AR283" s="162"/>
      <c r="AS283" s="91"/>
      <c r="AT283" s="91"/>
      <c r="AU283" s="91"/>
      <c r="AV283" s="91"/>
      <c r="AW283" s="91"/>
      <c r="AX283" s="91"/>
      <c r="AY283" s="163"/>
      <c r="AZ283" s="163"/>
      <c r="BA283" s="163"/>
      <c r="BB283" s="163"/>
      <c r="BC283" s="163"/>
      <c r="BD283" s="163"/>
      <c r="BE283" s="163"/>
      <c r="BF283" s="163"/>
      <c r="BG283" s="163"/>
      <c r="BH283" s="163"/>
      <c r="BI283" s="163"/>
      <c r="BJ283" s="91"/>
      <c r="BK283" s="100">
        <v>219</v>
      </c>
      <c r="BL283" s="101" t="s">
        <v>1101</v>
      </c>
      <c r="BM283" s="91"/>
      <c r="BN283" s="91"/>
      <c r="BO283" s="91"/>
    </row>
    <row r="284" spans="3:67" ht="15">
      <c r="C284" s="100"/>
      <c r="D284" s="101"/>
      <c r="E284" s="101"/>
      <c r="F284" s="101"/>
      <c r="G284" s="102"/>
      <c r="I284" s="160"/>
      <c r="J284" s="160"/>
      <c r="K284" s="160"/>
      <c r="L284" s="160"/>
      <c r="M284" s="160"/>
      <c r="N284" s="64"/>
      <c r="O284" s="160"/>
      <c r="P284" s="160"/>
      <c r="Q284" s="160"/>
      <c r="R284" s="160"/>
      <c r="U284" s="161"/>
      <c r="AK284" s="57"/>
      <c r="AL284" s="57"/>
      <c r="AM284" s="73"/>
      <c r="AN284" s="73"/>
      <c r="AO284" s="73"/>
      <c r="AP284" s="73"/>
      <c r="AQ284" s="73"/>
      <c r="AR284" s="162"/>
      <c r="AS284" s="91"/>
      <c r="AT284" s="91"/>
      <c r="AU284" s="91"/>
      <c r="AV284" s="91"/>
      <c r="AW284" s="91"/>
      <c r="AX284" s="91"/>
      <c r="AY284" s="163"/>
      <c r="AZ284" s="163"/>
      <c r="BA284" s="163"/>
      <c r="BB284" s="163"/>
      <c r="BC284" s="163"/>
      <c r="BD284" s="163"/>
      <c r="BE284" s="163"/>
      <c r="BF284" s="163"/>
      <c r="BG284" s="163"/>
      <c r="BH284" s="163"/>
      <c r="BI284" s="163"/>
      <c r="BJ284" s="91"/>
      <c r="BK284" s="100">
        <v>280</v>
      </c>
      <c r="BL284" s="101" t="s">
        <v>414</v>
      </c>
      <c r="BM284" s="91"/>
      <c r="BN284" s="91"/>
      <c r="BO284" s="91"/>
    </row>
    <row r="285" spans="3:67" ht="15">
      <c r="C285" s="100"/>
      <c r="D285" s="101"/>
      <c r="E285" s="101"/>
      <c r="F285" s="101"/>
      <c r="G285" s="102"/>
      <c r="I285" s="160"/>
      <c r="J285" s="160"/>
      <c r="K285" s="160"/>
      <c r="L285" s="160"/>
      <c r="M285" s="160"/>
      <c r="N285" s="64"/>
      <c r="O285" s="160"/>
      <c r="P285" s="160"/>
      <c r="Q285" s="160"/>
      <c r="R285" s="160"/>
      <c r="U285" s="161"/>
      <c r="AK285" s="57"/>
      <c r="AL285" s="57"/>
      <c r="AM285" s="73"/>
      <c r="AN285" s="73"/>
      <c r="AO285" s="73"/>
      <c r="AP285" s="73"/>
      <c r="AQ285" s="73"/>
      <c r="AR285" s="162"/>
      <c r="AS285" s="91"/>
      <c r="AT285" s="91"/>
      <c r="AU285" s="91"/>
      <c r="AV285" s="91"/>
      <c r="AW285" s="91"/>
      <c r="AX285" s="91"/>
      <c r="AY285" s="163"/>
      <c r="AZ285" s="163"/>
      <c r="BA285" s="163"/>
      <c r="BB285" s="163"/>
      <c r="BC285" s="163"/>
      <c r="BD285" s="163"/>
      <c r="BE285" s="163"/>
      <c r="BF285" s="163"/>
      <c r="BG285" s="163"/>
      <c r="BH285" s="163"/>
      <c r="BI285" s="163"/>
      <c r="BJ285" s="91"/>
      <c r="BK285" s="100">
        <v>297</v>
      </c>
      <c r="BL285" s="101" t="s">
        <v>1028</v>
      </c>
      <c r="BM285" s="91"/>
      <c r="BN285" s="91"/>
      <c r="BO285" s="91"/>
    </row>
    <row r="286" spans="3:67" ht="15">
      <c r="C286" s="100"/>
      <c r="D286" s="101"/>
      <c r="E286" s="101"/>
      <c r="F286" s="101"/>
      <c r="G286" s="102"/>
      <c r="I286" s="160"/>
      <c r="J286" s="160"/>
      <c r="K286" s="160"/>
      <c r="L286" s="160"/>
      <c r="M286" s="160"/>
      <c r="N286" s="64"/>
      <c r="O286" s="160"/>
      <c r="P286" s="160"/>
      <c r="Q286" s="160"/>
      <c r="R286" s="160"/>
      <c r="U286" s="161"/>
      <c r="AK286" s="57"/>
      <c r="AL286" s="57"/>
      <c r="AM286" s="73"/>
      <c r="AN286" s="73"/>
      <c r="AO286" s="73"/>
      <c r="AP286" s="73"/>
      <c r="AQ286" s="73"/>
      <c r="AR286" s="162"/>
      <c r="AS286" s="91"/>
      <c r="AT286" s="91"/>
      <c r="AU286" s="91"/>
      <c r="AV286" s="91"/>
      <c r="AW286" s="91"/>
      <c r="AX286" s="91"/>
      <c r="AY286" s="163"/>
      <c r="AZ286" s="163"/>
      <c r="BA286" s="163"/>
      <c r="BB286" s="163"/>
      <c r="BC286" s="163"/>
      <c r="BD286" s="163"/>
      <c r="BE286" s="163"/>
      <c r="BF286" s="163"/>
      <c r="BG286" s="163"/>
      <c r="BH286" s="163"/>
      <c r="BI286" s="163"/>
      <c r="BJ286" s="91"/>
      <c r="BK286" s="100">
        <v>2</v>
      </c>
      <c r="BL286" s="101" t="s">
        <v>138</v>
      </c>
      <c r="BM286" s="91"/>
      <c r="BN286" s="91"/>
      <c r="BO286" s="91"/>
    </row>
    <row r="287" spans="3:67" ht="15">
      <c r="C287" s="100"/>
      <c r="D287" s="101"/>
      <c r="E287" s="101"/>
      <c r="F287" s="101"/>
      <c r="G287" s="102"/>
      <c r="I287" s="160"/>
      <c r="J287" s="160"/>
      <c r="K287" s="160"/>
      <c r="L287" s="160"/>
      <c r="M287" s="160"/>
      <c r="N287" s="64"/>
      <c r="O287" s="160"/>
      <c r="P287" s="160"/>
      <c r="Q287" s="160"/>
      <c r="R287" s="160"/>
      <c r="U287" s="161"/>
      <c r="AK287" s="57"/>
      <c r="AL287" s="57"/>
      <c r="AM287" s="73"/>
      <c r="AN287" s="73"/>
      <c r="AO287" s="73"/>
      <c r="AP287" s="73"/>
      <c r="AQ287" s="73"/>
      <c r="AR287" s="162"/>
      <c r="AS287" s="91"/>
      <c r="AT287" s="91"/>
      <c r="AU287" s="91"/>
      <c r="AV287" s="91"/>
      <c r="AW287" s="91"/>
      <c r="AX287" s="91"/>
      <c r="AY287" s="163"/>
      <c r="AZ287" s="163"/>
      <c r="BA287" s="163"/>
      <c r="BB287" s="163"/>
      <c r="BC287" s="163"/>
      <c r="BD287" s="163"/>
      <c r="BE287" s="163"/>
      <c r="BF287" s="163"/>
      <c r="BG287" s="163"/>
      <c r="BH287" s="163"/>
      <c r="BI287" s="163"/>
      <c r="BJ287" s="91"/>
      <c r="BK287" s="100">
        <v>294</v>
      </c>
      <c r="BL287" s="101" t="s">
        <v>1102</v>
      </c>
      <c r="BM287" s="91"/>
      <c r="BN287" s="91"/>
      <c r="BO287" s="91"/>
    </row>
    <row r="288" spans="3:67" ht="15">
      <c r="C288" s="100"/>
      <c r="D288" s="101"/>
      <c r="E288" s="101"/>
      <c r="F288" s="101"/>
      <c r="G288" s="102"/>
      <c r="I288" s="160"/>
      <c r="J288" s="160"/>
      <c r="K288" s="160"/>
      <c r="L288" s="160"/>
      <c r="M288" s="160"/>
      <c r="N288" s="64"/>
      <c r="O288" s="160"/>
      <c r="P288" s="160"/>
      <c r="Q288" s="160"/>
      <c r="R288" s="160"/>
      <c r="U288" s="161"/>
      <c r="AK288" s="57"/>
      <c r="AL288" s="57"/>
      <c r="AM288" s="73"/>
      <c r="AN288" s="73"/>
      <c r="AO288" s="73"/>
      <c r="AP288" s="73"/>
      <c r="AQ288" s="73"/>
      <c r="AR288" s="162"/>
      <c r="AS288" s="91"/>
      <c r="AT288" s="91"/>
      <c r="AU288" s="91"/>
      <c r="AV288" s="91"/>
      <c r="AW288" s="91"/>
      <c r="AX288" s="91"/>
      <c r="AY288" s="163"/>
      <c r="AZ288" s="163"/>
      <c r="BA288" s="163"/>
      <c r="BB288" s="163"/>
      <c r="BC288" s="163"/>
      <c r="BD288" s="163"/>
      <c r="BE288" s="163"/>
      <c r="BF288" s="163"/>
      <c r="BG288" s="163"/>
      <c r="BH288" s="163"/>
      <c r="BI288" s="163"/>
      <c r="BJ288" s="91"/>
      <c r="BK288" s="100">
        <v>194</v>
      </c>
      <c r="BL288" s="101" t="s">
        <v>397</v>
      </c>
      <c r="BM288" s="91"/>
      <c r="BN288" s="91"/>
      <c r="BO288" s="91"/>
    </row>
    <row r="289" spans="3:67" ht="15">
      <c r="C289" s="100"/>
      <c r="D289" s="101"/>
      <c r="E289" s="101"/>
      <c r="F289" s="101"/>
      <c r="G289" s="102"/>
      <c r="I289" s="160"/>
      <c r="J289" s="160"/>
      <c r="K289" s="160"/>
      <c r="L289" s="160"/>
      <c r="M289" s="160"/>
      <c r="N289" s="64"/>
      <c r="O289" s="160"/>
      <c r="P289" s="160"/>
      <c r="Q289" s="160"/>
      <c r="R289" s="160"/>
      <c r="U289" s="161"/>
      <c r="AK289" s="57"/>
      <c r="AL289" s="57"/>
      <c r="AM289" s="73"/>
      <c r="AN289" s="73"/>
      <c r="AO289" s="73"/>
      <c r="AP289" s="73"/>
      <c r="AQ289" s="73"/>
      <c r="AR289" s="162"/>
      <c r="AS289" s="91"/>
      <c r="AT289" s="91"/>
      <c r="AU289" s="91"/>
      <c r="AV289" s="91"/>
      <c r="AW289" s="91"/>
      <c r="AX289" s="91"/>
      <c r="AY289" s="163"/>
      <c r="AZ289" s="163"/>
      <c r="BA289" s="163"/>
      <c r="BB289" s="163"/>
      <c r="BC289" s="163"/>
      <c r="BD289" s="163"/>
      <c r="BE289" s="163"/>
      <c r="BF289" s="163"/>
      <c r="BG289" s="163"/>
      <c r="BH289" s="163"/>
      <c r="BI289" s="163"/>
      <c r="BJ289" s="91"/>
      <c r="BK289" s="100">
        <v>183</v>
      </c>
      <c r="BL289" s="101" t="s">
        <v>1103</v>
      </c>
      <c r="BM289" s="91"/>
      <c r="BN289" s="91"/>
      <c r="BO289" s="91"/>
    </row>
    <row r="290" spans="3:67" ht="15">
      <c r="C290" s="100"/>
      <c r="D290" s="101"/>
      <c r="E290" s="101"/>
      <c r="F290" s="101"/>
      <c r="G290" s="102"/>
      <c r="I290" s="160"/>
      <c r="J290" s="160"/>
      <c r="K290" s="160"/>
      <c r="L290" s="160"/>
      <c r="M290" s="160"/>
      <c r="N290" s="64"/>
      <c r="O290" s="160"/>
      <c r="P290" s="160"/>
      <c r="Q290" s="160"/>
      <c r="R290" s="160"/>
      <c r="U290" s="161"/>
      <c r="AK290" s="57"/>
      <c r="AL290" s="57"/>
      <c r="AM290" s="73"/>
      <c r="AN290" s="73"/>
      <c r="AO290" s="73"/>
      <c r="AP290" s="73"/>
      <c r="AQ290" s="73"/>
      <c r="AR290" s="162"/>
      <c r="AS290" s="91"/>
      <c r="AT290" s="91"/>
      <c r="AU290" s="91"/>
      <c r="AV290" s="91"/>
      <c r="AW290" s="91"/>
      <c r="AX290" s="91"/>
      <c r="AY290" s="163"/>
      <c r="AZ290" s="163"/>
      <c r="BA290" s="163"/>
      <c r="BB290" s="163"/>
      <c r="BC290" s="163"/>
      <c r="BD290" s="163"/>
      <c r="BE290" s="163"/>
      <c r="BF290" s="163"/>
      <c r="BG290" s="163"/>
      <c r="BH290" s="163"/>
      <c r="BI290" s="163"/>
      <c r="BJ290" s="91"/>
      <c r="BK290" s="100">
        <v>272</v>
      </c>
      <c r="BL290" s="101" t="s">
        <v>1104</v>
      </c>
      <c r="BM290" s="91"/>
      <c r="BN290" s="91"/>
      <c r="BO290" s="91"/>
    </row>
    <row r="291" spans="3:67" ht="15">
      <c r="C291" s="100"/>
      <c r="D291" s="101"/>
      <c r="E291" s="101"/>
      <c r="F291" s="101"/>
      <c r="G291" s="102"/>
      <c r="I291" s="160"/>
      <c r="J291" s="160"/>
      <c r="K291" s="160"/>
      <c r="L291" s="160"/>
      <c r="M291" s="160"/>
      <c r="N291" s="64"/>
      <c r="O291" s="160"/>
      <c r="P291" s="160"/>
      <c r="Q291" s="160"/>
      <c r="R291" s="160"/>
      <c r="U291" s="161"/>
      <c r="AK291" s="57"/>
      <c r="AL291" s="57"/>
      <c r="AM291" s="73"/>
      <c r="AN291" s="73"/>
      <c r="AO291" s="73"/>
      <c r="AP291" s="73"/>
      <c r="AQ291" s="73"/>
      <c r="AR291" s="162"/>
      <c r="AS291" s="91"/>
      <c r="AT291" s="91"/>
      <c r="AU291" s="91"/>
      <c r="AV291" s="91"/>
      <c r="AW291" s="91"/>
      <c r="AX291" s="91"/>
      <c r="AY291" s="163"/>
      <c r="AZ291" s="163"/>
      <c r="BA291" s="163"/>
      <c r="BB291" s="163"/>
      <c r="BC291" s="163"/>
      <c r="BD291" s="163"/>
      <c r="BE291" s="163"/>
      <c r="BF291" s="163"/>
      <c r="BG291" s="163"/>
      <c r="BH291" s="163"/>
      <c r="BI291" s="163"/>
      <c r="BJ291" s="91"/>
      <c r="BK291" s="100">
        <v>96</v>
      </c>
      <c r="BL291" s="101" t="s">
        <v>303</v>
      </c>
      <c r="BM291" s="91"/>
      <c r="BN291" s="91"/>
      <c r="BO291" s="91"/>
    </row>
    <row r="292" spans="3:67" ht="15">
      <c r="C292" s="100"/>
      <c r="D292" s="101"/>
      <c r="E292" s="101"/>
      <c r="F292" s="101"/>
      <c r="G292" s="102"/>
      <c r="I292" s="160"/>
      <c r="J292" s="160"/>
      <c r="K292" s="160"/>
      <c r="L292" s="160"/>
      <c r="M292" s="160"/>
      <c r="N292" s="64"/>
      <c r="O292" s="160"/>
      <c r="P292" s="160"/>
      <c r="Q292" s="160"/>
      <c r="R292" s="160"/>
      <c r="U292" s="161"/>
      <c r="AK292" s="57"/>
      <c r="AL292" s="57"/>
      <c r="AM292" s="73"/>
      <c r="AN292" s="73"/>
      <c r="AO292" s="73"/>
      <c r="AP292" s="73"/>
      <c r="AQ292" s="73"/>
      <c r="AR292" s="162"/>
      <c r="AS292" s="91"/>
      <c r="AT292" s="91"/>
      <c r="AU292" s="91"/>
      <c r="AV292" s="91"/>
      <c r="AW292" s="91"/>
      <c r="AX292" s="91"/>
      <c r="AY292" s="163"/>
      <c r="AZ292" s="163"/>
      <c r="BA292" s="163"/>
      <c r="BB292" s="163"/>
      <c r="BC292" s="163"/>
      <c r="BD292" s="163"/>
      <c r="BE292" s="163"/>
      <c r="BF292" s="163"/>
      <c r="BG292" s="163"/>
      <c r="BH292" s="163"/>
      <c r="BI292" s="163"/>
      <c r="BJ292" s="91"/>
      <c r="BK292" s="100">
        <v>13</v>
      </c>
      <c r="BL292" s="101" t="s">
        <v>113</v>
      </c>
      <c r="BM292" s="91"/>
      <c r="BN292" s="91"/>
      <c r="BO292" s="91"/>
    </row>
    <row r="293" spans="3:67" ht="15">
      <c r="C293" s="100"/>
      <c r="D293" s="101"/>
      <c r="E293" s="101"/>
      <c r="F293" s="101"/>
      <c r="G293" s="102"/>
      <c r="I293" s="160"/>
      <c r="J293" s="160"/>
      <c r="K293" s="160"/>
      <c r="L293" s="160"/>
      <c r="M293" s="160"/>
      <c r="N293" s="64"/>
      <c r="O293" s="160"/>
      <c r="P293" s="160"/>
      <c r="Q293" s="160"/>
      <c r="R293" s="160"/>
      <c r="U293" s="161"/>
      <c r="AK293" s="57"/>
      <c r="AL293" s="57"/>
      <c r="AM293" s="73"/>
      <c r="AN293" s="73"/>
      <c r="AO293" s="73"/>
      <c r="AP293" s="73"/>
      <c r="AQ293" s="73"/>
      <c r="AR293" s="162"/>
      <c r="AS293" s="91"/>
      <c r="AT293" s="91"/>
      <c r="AU293" s="91"/>
      <c r="AV293" s="91"/>
      <c r="AW293" s="91"/>
      <c r="AX293" s="91"/>
      <c r="AY293" s="163"/>
      <c r="AZ293" s="163"/>
      <c r="BA293" s="163"/>
      <c r="BB293" s="163"/>
      <c r="BC293" s="163"/>
      <c r="BD293" s="163"/>
      <c r="BE293" s="163"/>
      <c r="BF293" s="163"/>
      <c r="BG293" s="163"/>
      <c r="BH293" s="163"/>
      <c r="BI293" s="163"/>
      <c r="BJ293" s="91"/>
      <c r="BK293" s="100">
        <v>7</v>
      </c>
      <c r="BL293" s="101" t="s">
        <v>106</v>
      </c>
      <c r="BM293" s="91"/>
      <c r="BN293" s="91"/>
      <c r="BO293" s="91"/>
    </row>
    <row r="294" spans="3:67" ht="15">
      <c r="C294" s="100"/>
      <c r="D294" s="101"/>
      <c r="E294" s="101"/>
      <c r="F294" s="101"/>
      <c r="G294" s="102"/>
      <c r="I294" s="160"/>
      <c r="J294" s="160"/>
      <c r="K294" s="160"/>
      <c r="L294" s="160"/>
      <c r="M294" s="160"/>
      <c r="N294" s="64"/>
      <c r="O294" s="160"/>
      <c r="P294" s="160"/>
      <c r="Q294" s="160"/>
      <c r="R294" s="160"/>
      <c r="U294" s="161"/>
      <c r="AK294" s="57"/>
      <c r="AL294" s="57"/>
      <c r="AM294" s="73"/>
      <c r="AN294" s="73"/>
      <c r="AO294" s="73"/>
      <c r="AP294" s="73"/>
      <c r="AQ294" s="73"/>
      <c r="AR294" s="162"/>
      <c r="AS294" s="91"/>
      <c r="AT294" s="91"/>
      <c r="AU294" s="91"/>
      <c r="AV294" s="91"/>
      <c r="AW294" s="91"/>
      <c r="AX294" s="91"/>
      <c r="AY294" s="163"/>
      <c r="AZ294" s="163"/>
      <c r="BA294" s="163"/>
      <c r="BB294" s="163"/>
      <c r="BC294" s="163"/>
      <c r="BD294" s="163"/>
      <c r="BE294" s="163"/>
      <c r="BF294" s="163"/>
      <c r="BG294" s="163"/>
      <c r="BH294" s="163"/>
      <c r="BI294" s="163"/>
      <c r="BJ294" s="91"/>
      <c r="BK294" s="119" t="s">
        <v>654</v>
      </c>
      <c r="BL294" s="121"/>
      <c r="BM294" s="91"/>
      <c r="BN294" s="91"/>
      <c r="BO294" s="91"/>
    </row>
    <row r="295" spans="3:67" ht="15">
      <c r="C295" s="100"/>
      <c r="D295" s="101"/>
      <c r="E295" s="101"/>
      <c r="F295" s="101"/>
      <c r="G295" s="102"/>
      <c r="I295" s="160"/>
      <c r="J295" s="160"/>
      <c r="K295" s="160"/>
      <c r="L295" s="160"/>
      <c r="M295" s="160"/>
      <c r="N295" s="64"/>
      <c r="O295" s="160"/>
      <c r="P295" s="160"/>
      <c r="Q295" s="160"/>
      <c r="R295" s="160"/>
      <c r="U295" s="161"/>
      <c r="AK295" s="57"/>
      <c r="AL295" s="57"/>
      <c r="AM295" s="73"/>
      <c r="AN295" s="73"/>
      <c r="AO295" s="73"/>
      <c r="AP295" s="73"/>
      <c r="AQ295" s="73"/>
      <c r="AR295" s="162"/>
      <c r="AS295" s="91"/>
      <c r="AT295" s="91"/>
      <c r="AU295" s="91"/>
      <c r="AV295" s="91"/>
      <c r="AW295" s="91"/>
      <c r="AX295" s="91"/>
      <c r="AY295" s="163"/>
      <c r="AZ295" s="163"/>
      <c r="BA295" s="163"/>
      <c r="BB295" s="163"/>
      <c r="BC295" s="163"/>
      <c r="BD295" s="163"/>
      <c r="BE295" s="163"/>
      <c r="BF295" s="163"/>
      <c r="BG295" s="163"/>
      <c r="BH295" s="163"/>
      <c r="BI295" s="163"/>
      <c r="BJ295" s="91"/>
      <c r="BK295" s="100">
        <v>122</v>
      </c>
      <c r="BL295" s="101" t="s">
        <v>1042</v>
      </c>
      <c r="BM295" s="91"/>
      <c r="BN295" s="91"/>
      <c r="BO295" s="91"/>
    </row>
    <row r="296" spans="3:67" ht="15">
      <c r="C296" s="100"/>
      <c r="D296" s="101"/>
      <c r="E296" s="101"/>
      <c r="F296" s="101"/>
      <c r="G296" s="102"/>
      <c r="I296" s="160"/>
      <c r="J296" s="160"/>
      <c r="K296" s="160"/>
      <c r="L296" s="160"/>
      <c r="M296" s="160"/>
      <c r="N296" s="64"/>
      <c r="O296" s="160"/>
      <c r="P296" s="160"/>
      <c r="Q296" s="160"/>
      <c r="R296" s="160"/>
      <c r="U296" s="161"/>
      <c r="AK296" s="57"/>
      <c r="AL296" s="57"/>
      <c r="AM296" s="73"/>
      <c r="AN296" s="73"/>
      <c r="AO296" s="73"/>
      <c r="AP296" s="73"/>
      <c r="AQ296" s="73"/>
      <c r="AR296" s="162"/>
      <c r="AS296" s="91"/>
      <c r="AT296" s="91"/>
      <c r="AU296" s="91"/>
      <c r="AV296" s="91"/>
      <c r="AW296" s="91"/>
      <c r="AX296" s="91"/>
      <c r="AY296" s="163"/>
      <c r="AZ296" s="163"/>
      <c r="BA296" s="163"/>
      <c r="BB296" s="163"/>
      <c r="BC296" s="163"/>
      <c r="BD296" s="163"/>
      <c r="BE296" s="163"/>
      <c r="BF296" s="163"/>
      <c r="BG296" s="163"/>
      <c r="BH296" s="163"/>
      <c r="BI296" s="163"/>
      <c r="BJ296" s="91"/>
      <c r="BK296" s="100">
        <v>67</v>
      </c>
      <c r="BL296" s="101" t="s">
        <v>308</v>
      </c>
      <c r="BM296" s="91"/>
      <c r="BN296" s="91"/>
      <c r="BO296" s="91"/>
    </row>
    <row r="297" spans="3:67" ht="15">
      <c r="C297" s="100"/>
      <c r="D297" s="101"/>
      <c r="E297" s="101"/>
      <c r="F297" s="101"/>
      <c r="G297" s="102"/>
      <c r="I297" s="160"/>
      <c r="J297" s="160"/>
      <c r="K297" s="160"/>
      <c r="L297" s="160"/>
      <c r="M297" s="160"/>
      <c r="N297" s="64"/>
      <c r="O297" s="160"/>
      <c r="P297" s="160"/>
      <c r="Q297" s="160"/>
      <c r="R297" s="160"/>
      <c r="U297" s="161"/>
      <c r="AK297" s="57"/>
      <c r="AL297" s="57"/>
      <c r="AM297" s="73"/>
      <c r="AN297" s="73"/>
      <c r="AO297" s="73"/>
      <c r="AP297" s="73"/>
      <c r="AQ297" s="73"/>
      <c r="AR297" s="162"/>
      <c r="AS297" s="91"/>
      <c r="AT297" s="91"/>
      <c r="AU297" s="91"/>
      <c r="AV297" s="91"/>
      <c r="AW297" s="91"/>
      <c r="AX297" s="91"/>
      <c r="AY297" s="163"/>
      <c r="AZ297" s="163"/>
      <c r="BA297" s="163"/>
      <c r="BB297" s="163"/>
      <c r="BC297" s="163"/>
      <c r="BD297" s="163"/>
      <c r="BE297" s="163"/>
      <c r="BF297" s="163"/>
      <c r="BG297" s="163"/>
      <c r="BH297" s="163"/>
      <c r="BI297" s="163"/>
      <c r="BJ297" s="91"/>
      <c r="BK297" s="100">
        <v>24</v>
      </c>
      <c r="BL297" s="101" t="s">
        <v>647</v>
      </c>
      <c r="BM297" s="91"/>
      <c r="BN297" s="91"/>
      <c r="BO297" s="91"/>
    </row>
    <row r="298" spans="3:67" ht="15">
      <c r="C298" s="100"/>
      <c r="D298" s="101"/>
      <c r="E298" s="101"/>
      <c r="F298" s="101"/>
      <c r="G298" s="102"/>
      <c r="I298" s="160"/>
      <c r="J298" s="160"/>
      <c r="K298" s="160"/>
      <c r="L298" s="160"/>
      <c r="M298" s="160"/>
      <c r="N298" s="64"/>
      <c r="O298" s="160"/>
      <c r="P298" s="160"/>
      <c r="Q298" s="160"/>
      <c r="R298" s="160"/>
      <c r="U298" s="161"/>
      <c r="AK298" s="57"/>
      <c r="AL298" s="57"/>
      <c r="AM298" s="73"/>
      <c r="AN298" s="73"/>
      <c r="AO298" s="73"/>
      <c r="AP298" s="73"/>
      <c r="AQ298" s="73"/>
      <c r="AR298" s="162"/>
      <c r="AS298" s="91"/>
      <c r="AT298" s="91"/>
      <c r="AU298" s="91"/>
      <c r="AV298" s="91"/>
      <c r="AW298" s="91"/>
      <c r="AX298" s="91"/>
      <c r="AY298" s="163"/>
      <c r="AZ298" s="163"/>
      <c r="BA298" s="163"/>
      <c r="BB298" s="163"/>
      <c r="BC298" s="163"/>
      <c r="BD298" s="163"/>
      <c r="BE298" s="163"/>
      <c r="BF298" s="163"/>
      <c r="BG298" s="163"/>
      <c r="BH298" s="163"/>
      <c r="BI298" s="163"/>
      <c r="BJ298" s="91"/>
      <c r="BK298" s="100">
        <v>17</v>
      </c>
      <c r="BL298" s="101" t="s">
        <v>163</v>
      </c>
      <c r="BM298" s="91"/>
      <c r="BN298" s="91"/>
      <c r="BO298" s="91"/>
    </row>
    <row r="299" spans="3:67" ht="15">
      <c r="C299" s="100"/>
      <c r="D299" s="101"/>
      <c r="E299" s="101"/>
      <c r="F299" s="101"/>
      <c r="G299" s="102"/>
      <c r="I299" s="160"/>
      <c r="J299" s="160"/>
      <c r="K299" s="160"/>
      <c r="L299" s="160"/>
      <c r="M299" s="160"/>
      <c r="N299" s="64"/>
      <c r="O299" s="160"/>
      <c r="P299" s="160"/>
      <c r="Q299" s="160"/>
      <c r="R299" s="160"/>
      <c r="U299" s="161"/>
      <c r="AK299" s="57"/>
      <c r="AL299" s="57"/>
      <c r="AM299" s="73"/>
      <c r="AN299" s="73"/>
      <c r="AO299" s="73"/>
      <c r="AP299" s="73"/>
      <c r="AQ299" s="73"/>
      <c r="AR299" s="162"/>
      <c r="AS299" s="91"/>
      <c r="AT299" s="91"/>
      <c r="AU299" s="91"/>
      <c r="AV299" s="91"/>
      <c r="AW299" s="91"/>
      <c r="AX299" s="91"/>
      <c r="AY299" s="163"/>
      <c r="AZ299" s="163"/>
      <c r="BA299" s="163"/>
      <c r="BB299" s="163"/>
      <c r="BC299" s="163"/>
      <c r="BD299" s="163"/>
      <c r="BE299" s="163"/>
      <c r="BF299" s="163"/>
      <c r="BG299" s="163"/>
      <c r="BH299" s="163"/>
      <c r="BI299" s="163"/>
      <c r="BJ299" s="91"/>
      <c r="BK299" s="100">
        <v>68</v>
      </c>
      <c r="BL299" s="101" t="s">
        <v>407</v>
      </c>
      <c r="BM299" s="91"/>
      <c r="BN299" s="91"/>
      <c r="BO299" s="91"/>
    </row>
    <row r="300" spans="3:67" ht="15">
      <c r="C300" s="100"/>
      <c r="D300" s="101"/>
      <c r="E300" s="101"/>
      <c r="F300" s="101"/>
      <c r="G300" s="102"/>
      <c r="I300" s="160"/>
      <c r="J300" s="160"/>
      <c r="K300" s="160"/>
      <c r="L300" s="160"/>
      <c r="M300" s="160"/>
      <c r="N300" s="64"/>
      <c r="O300" s="160"/>
      <c r="P300" s="160"/>
      <c r="Q300" s="160"/>
      <c r="R300" s="160"/>
      <c r="U300" s="161"/>
      <c r="AK300" s="57"/>
      <c r="AL300" s="57"/>
      <c r="AM300" s="73"/>
      <c r="AN300" s="73"/>
      <c r="AO300" s="73"/>
      <c r="AP300" s="73"/>
      <c r="AQ300" s="73"/>
      <c r="AR300" s="162"/>
      <c r="AS300" s="91"/>
      <c r="AT300" s="91"/>
      <c r="AU300" s="91"/>
      <c r="AV300" s="91"/>
      <c r="AW300" s="91"/>
      <c r="AX300" s="91"/>
      <c r="AY300" s="163"/>
      <c r="AZ300" s="163"/>
      <c r="BA300" s="163"/>
      <c r="BB300" s="163"/>
      <c r="BC300" s="163"/>
      <c r="BD300" s="163"/>
      <c r="BE300" s="163"/>
      <c r="BF300" s="163"/>
      <c r="BG300" s="163"/>
      <c r="BH300" s="163"/>
      <c r="BI300" s="163"/>
      <c r="BJ300" s="91"/>
      <c r="BK300" s="100">
        <v>61</v>
      </c>
      <c r="BL300" s="101" t="s">
        <v>348</v>
      </c>
      <c r="BM300" s="91"/>
      <c r="BN300" s="91"/>
      <c r="BO300" s="91"/>
    </row>
    <row r="301" spans="3:67" ht="15">
      <c r="C301" s="100"/>
      <c r="D301" s="101"/>
      <c r="E301" s="101"/>
      <c r="F301" s="101"/>
      <c r="G301" s="102"/>
      <c r="I301" s="160"/>
      <c r="J301" s="160"/>
      <c r="K301" s="160"/>
      <c r="L301" s="160"/>
      <c r="M301" s="160"/>
      <c r="N301" s="64"/>
      <c r="O301" s="160"/>
      <c r="P301" s="160"/>
      <c r="Q301" s="160"/>
      <c r="R301" s="160"/>
      <c r="U301" s="161"/>
      <c r="AK301" s="57"/>
      <c r="AL301" s="57"/>
      <c r="AM301" s="73"/>
      <c r="AN301" s="73"/>
      <c r="AO301" s="73"/>
      <c r="AP301" s="73"/>
      <c r="AQ301" s="73"/>
      <c r="AR301" s="162"/>
      <c r="AS301" s="91"/>
      <c r="AT301" s="91"/>
      <c r="AU301" s="91"/>
      <c r="AV301" s="91"/>
      <c r="AW301" s="91"/>
      <c r="AX301" s="91"/>
      <c r="AY301" s="163"/>
      <c r="AZ301" s="163"/>
      <c r="BA301" s="163"/>
      <c r="BB301" s="163"/>
      <c r="BC301" s="163"/>
      <c r="BD301" s="163"/>
      <c r="BE301" s="163"/>
      <c r="BF301" s="163"/>
      <c r="BG301" s="163"/>
      <c r="BH301" s="163"/>
      <c r="BI301" s="163"/>
      <c r="BJ301" s="91"/>
      <c r="BK301" s="100">
        <v>4</v>
      </c>
      <c r="BL301" s="101" t="s">
        <v>602</v>
      </c>
      <c r="BM301" s="91"/>
      <c r="BN301" s="91"/>
      <c r="BO301" s="91"/>
    </row>
    <row r="302" spans="3:67" ht="15">
      <c r="C302" s="100"/>
      <c r="D302" s="101"/>
      <c r="E302" s="101"/>
      <c r="F302" s="101"/>
      <c r="G302" s="102"/>
      <c r="I302" s="160"/>
      <c r="J302" s="160"/>
      <c r="K302" s="160"/>
      <c r="L302" s="160"/>
      <c r="M302" s="160"/>
      <c r="N302" s="64"/>
      <c r="O302" s="160"/>
      <c r="P302" s="160"/>
      <c r="Q302" s="160"/>
      <c r="R302" s="160"/>
      <c r="U302" s="161"/>
      <c r="AK302" s="57"/>
      <c r="AL302" s="57"/>
      <c r="AM302" s="73"/>
      <c r="AN302" s="73"/>
      <c r="AO302" s="73"/>
      <c r="AP302" s="73"/>
      <c r="AQ302" s="73"/>
      <c r="AR302" s="162"/>
      <c r="AS302" s="91"/>
      <c r="AT302" s="91"/>
      <c r="AU302" s="91"/>
      <c r="AV302" s="91"/>
      <c r="AW302" s="91"/>
      <c r="AX302" s="91"/>
      <c r="AY302" s="163"/>
      <c r="AZ302" s="163"/>
      <c r="BA302" s="163"/>
      <c r="BB302" s="163"/>
      <c r="BC302" s="163"/>
      <c r="BD302" s="163"/>
      <c r="BE302" s="163"/>
      <c r="BF302" s="163"/>
      <c r="BG302" s="163"/>
      <c r="BH302" s="163"/>
      <c r="BI302" s="163"/>
      <c r="BJ302" s="91"/>
      <c r="BK302" s="100">
        <v>270</v>
      </c>
      <c r="BL302" s="101" t="s">
        <v>1105</v>
      </c>
      <c r="BM302" s="91"/>
      <c r="BN302" s="91"/>
      <c r="BO302" s="91"/>
    </row>
    <row r="303" spans="3:67" ht="15">
      <c r="C303" s="100"/>
      <c r="D303" s="101"/>
      <c r="E303" s="101"/>
      <c r="F303" s="101"/>
      <c r="G303" s="102"/>
      <c r="I303" s="160"/>
      <c r="J303" s="160"/>
      <c r="K303" s="160"/>
      <c r="L303" s="160"/>
      <c r="M303" s="160"/>
      <c r="N303" s="64"/>
      <c r="O303" s="160"/>
      <c r="P303" s="160"/>
      <c r="Q303" s="160"/>
      <c r="R303" s="160"/>
      <c r="U303" s="161"/>
      <c r="AK303" s="57"/>
      <c r="AL303" s="57"/>
      <c r="AM303" s="73"/>
      <c r="AN303" s="73"/>
      <c r="AO303" s="73"/>
      <c r="AP303" s="73"/>
      <c r="AQ303" s="73"/>
      <c r="AR303" s="162"/>
      <c r="AS303" s="91"/>
      <c r="AT303" s="91"/>
      <c r="AU303" s="91"/>
      <c r="AV303" s="91"/>
      <c r="AW303" s="91"/>
      <c r="AX303" s="91"/>
      <c r="AY303" s="163"/>
      <c r="AZ303" s="163"/>
      <c r="BA303" s="163"/>
      <c r="BB303" s="163"/>
      <c r="BC303" s="163"/>
      <c r="BD303" s="163"/>
      <c r="BE303" s="163"/>
      <c r="BF303" s="163"/>
      <c r="BG303" s="163"/>
      <c r="BH303" s="163"/>
      <c r="BI303" s="163"/>
      <c r="BJ303" s="91"/>
      <c r="BK303" s="100">
        <v>52</v>
      </c>
      <c r="BL303" s="101" t="s">
        <v>263</v>
      </c>
      <c r="BM303" s="91"/>
      <c r="BN303" s="91"/>
      <c r="BO303" s="91"/>
    </row>
    <row r="304" spans="3:67" ht="15">
      <c r="C304" s="100"/>
      <c r="D304" s="101"/>
      <c r="E304" s="101"/>
      <c r="F304" s="101"/>
      <c r="G304" s="102"/>
      <c r="I304" s="160"/>
      <c r="J304" s="160"/>
      <c r="K304" s="160"/>
      <c r="L304" s="160"/>
      <c r="M304" s="160"/>
      <c r="N304" s="64"/>
      <c r="O304" s="160"/>
      <c r="P304" s="160"/>
      <c r="Q304" s="160"/>
      <c r="R304" s="160"/>
      <c r="U304" s="161"/>
      <c r="AK304" s="57"/>
      <c r="AL304" s="57"/>
      <c r="AM304" s="73"/>
      <c r="AN304" s="73"/>
      <c r="AO304" s="73"/>
      <c r="AP304" s="73"/>
      <c r="AQ304" s="73"/>
      <c r="AR304" s="162"/>
      <c r="AS304" s="91"/>
      <c r="AT304" s="91"/>
      <c r="AU304" s="91"/>
      <c r="AV304" s="91"/>
      <c r="AW304" s="91"/>
      <c r="AX304" s="91"/>
      <c r="AY304" s="163"/>
      <c r="AZ304" s="163"/>
      <c r="BA304" s="163"/>
      <c r="BB304" s="163"/>
      <c r="BC304" s="163"/>
      <c r="BD304" s="163"/>
      <c r="BE304" s="163"/>
      <c r="BF304" s="163"/>
      <c r="BG304" s="163"/>
      <c r="BH304" s="163"/>
      <c r="BI304" s="163"/>
      <c r="BJ304" s="91"/>
      <c r="BK304" s="100">
        <v>202</v>
      </c>
      <c r="BL304" s="101" t="s">
        <v>1106</v>
      </c>
      <c r="BM304" s="91"/>
      <c r="BN304" s="91"/>
      <c r="BO304" s="91"/>
    </row>
    <row r="305" spans="3:67" ht="15.75" thickBot="1">
      <c r="C305" s="153"/>
      <c r="D305" s="125"/>
      <c r="E305" s="125"/>
      <c r="F305" s="125"/>
      <c r="G305" s="126"/>
      <c r="I305" s="160"/>
      <c r="J305" s="160"/>
      <c r="K305" s="160"/>
      <c r="L305" s="160"/>
      <c r="M305" s="160"/>
      <c r="N305" s="64"/>
      <c r="O305" s="160"/>
      <c r="P305" s="160"/>
      <c r="Q305" s="160"/>
      <c r="R305" s="160"/>
      <c r="U305" s="161"/>
      <c r="AK305" s="57"/>
      <c r="AL305" s="57"/>
      <c r="AM305" s="73"/>
      <c r="AN305" s="73"/>
      <c r="AO305" s="73"/>
      <c r="AP305" s="73"/>
      <c r="AQ305" s="73"/>
      <c r="AR305" s="162"/>
      <c r="AS305" s="91"/>
      <c r="AT305" s="91"/>
      <c r="AU305" s="91"/>
      <c r="AV305" s="91"/>
      <c r="AW305" s="91"/>
      <c r="AX305" s="91"/>
      <c r="AY305" s="163"/>
      <c r="AZ305" s="163"/>
      <c r="BA305" s="163"/>
      <c r="BB305" s="163"/>
      <c r="BC305" s="163"/>
      <c r="BD305" s="163"/>
      <c r="BE305" s="163"/>
      <c r="BF305" s="163"/>
      <c r="BG305" s="163"/>
      <c r="BH305" s="163"/>
      <c r="BI305" s="163"/>
      <c r="BJ305" s="91"/>
      <c r="BK305" s="100">
        <v>45</v>
      </c>
      <c r="BL305" s="101" t="s">
        <v>398</v>
      </c>
      <c r="BM305" s="91"/>
      <c r="BN305" s="91"/>
      <c r="BO305" s="91"/>
    </row>
    <row r="306" spans="9:67" ht="15">
      <c r="I306" s="160"/>
      <c r="J306" s="160"/>
      <c r="K306" s="160"/>
      <c r="L306" s="160"/>
      <c r="M306" s="160"/>
      <c r="N306" s="64"/>
      <c r="O306" s="160"/>
      <c r="P306" s="160"/>
      <c r="Q306" s="160"/>
      <c r="R306" s="160"/>
      <c r="U306" s="161"/>
      <c r="AK306" s="72"/>
      <c r="AL306" s="73"/>
      <c r="AM306" s="73"/>
      <c r="AN306" s="73"/>
      <c r="AO306" s="73"/>
      <c r="AP306" s="73"/>
      <c r="AQ306" s="73"/>
      <c r="AR306" s="72"/>
      <c r="AY306" s="163"/>
      <c r="AZ306" s="163"/>
      <c r="BA306" s="163"/>
      <c r="BB306" s="163"/>
      <c r="BC306" s="163"/>
      <c r="BD306" s="163"/>
      <c r="BE306" s="163"/>
      <c r="BF306" s="163"/>
      <c r="BG306" s="163"/>
      <c r="BH306" s="163"/>
      <c r="BI306" s="163"/>
      <c r="BK306" s="100">
        <v>263</v>
      </c>
      <c r="BL306" s="101" t="s">
        <v>1107</v>
      </c>
      <c r="BM306" s="91"/>
      <c r="BN306" s="91"/>
      <c r="BO306" s="91"/>
    </row>
    <row r="307" spans="21:67" ht="15">
      <c r="U307" s="161"/>
      <c r="AK307" s="72"/>
      <c r="AL307" s="73"/>
      <c r="AM307" s="73"/>
      <c r="AN307" s="73"/>
      <c r="AO307" s="73"/>
      <c r="AP307" s="73"/>
      <c r="AQ307" s="73"/>
      <c r="AR307" s="72"/>
      <c r="AY307" s="32"/>
      <c r="AZ307" s="32"/>
      <c r="BA307" s="32"/>
      <c r="BB307" s="32"/>
      <c r="BC307" s="32"/>
      <c r="BD307" s="32"/>
      <c r="BE307" s="32"/>
      <c r="BF307" s="32"/>
      <c r="BG307" s="32"/>
      <c r="BH307" s="32"/>
      <c r="BI307" s="32"/>
      <c r="BK307" s="100">
        <v>85</v>
      </c>
      <c r="BL307" s="101" t="s">
        <v>590</v>
      </c>
      <c r="BM307" s="23"/>
      <c r="BN307" s="91"/>
      <c r="BO307" s="91"/>
    </row>
    <row r="308" spans="21:67" ht="15">
      <c r="U308" s="161"/>
      <c r="AK308" s="72"/>
      <c r="AL308" s="73"/>
      <c r="AM308" s="73"/>
      <c r="AN308" s="73"/>
      <c r="AO308" s="73"/>
      <c r="AP308" s="73"/>
      <c r="AQ308" s="73"/>
      <c r="AR308" s="72"/>
      <c r="AY308" s="32"/>
      <c r="AZ308" s="32"/>
      <c r="BA308" s="32"/>
      <c r="BB308" s="32"/>
      <c r="BC308" s="32"/>
      <c r="BD308" s="32"/>
      <c r="BE308" s="32"/>
      <c r="BF308" s="32"/>
      <c r="BG308" s="32"/>
      <c r="BH308" s="32"/>
      <c r="BI308" s="32"/>
      <c r="BK308" s="100">
        <v>21</v>
      </c>
      <c r="BL308" s="101" t="s">
        <v>147</v>
      </c>
      <c r="BM308" s="23"/>
      <c r="BN308" s="91"/>
      <c r="BO308" s="91"/>
    </row>
    <row r="309" spans="21:67" ht="15">
      <c r="U309" s="161"/>
      <c r="AK309" s="72"/>
      <c r="AL309" s="73"/>
      <c r="AM309" s="73"/>
      <c r="AN309" s="73"/>
      <c r="AO309" s="73"/>
      <c r="AP309" s="73"/>
      <c r="AQ309" s="73"/>
      <c r="AR309" s="72"/>
      <c r="AY309" s="32"/>
      <c r="AZ309" s="32"/>
      <c r="BA309" s="32"/>
      <c r="BB309" s="32"/>
      <c r="BC309" s="32"/>
      <c r="BD309" s="32"/>
      <c r="BE309" s="32"/>
      <c r="BF309" s="32"/>
      <c r="BG309" s="32"/>
      <c r="BH309" s="32"/>
      <c r="BI309" s="32"/>
      <c r="BK309" s="100">
        <v>163</v>
      </c>
      <c r="BL309" s="101" t="s">
        <v>242</v>
      </c>
      <c r="BM309" s="23"/>
      <c r="BN309" s="91"/>
      <c r="BO309" s="91"/>
    </row>
    <row r="310" spans="21:67" ht="15">
      <c r="U310" s="161"/>
      <c r="AK310" s="72"/>
      <c r="AL310" s="73"/>
      <c r="AM310" s="73"/>
      <c r="AN310" s="73"/>
      <c r="AO310" s="73"/>
      <c r="AP310" s="73"/>
      <c r="AQ310" s="73"/>
      <c r="AR310" s="72"/>
      <c r="AY310" s="32"/>
      <c r="AZ310" s="32"/>
      <c r="BA310" s="32"/>
      <c r="BB310" s="32"/>
      <c r="BC310" s="32"/>
      <c r="BD310" s="32"/>
      <c r="BE310" s="32"/>
      <c r="BF310" s="32"/>
      <c r="BG310" s="32"/>
      <c r="BH310" s="32"/>
      <c r="BI310" s="32"/>
      <c r="BK310" s="100">
        <v>108</v>
      </c>
      <c r="BL310" s="101" t="s">
        <v>1108</v>
      </c>
      <c r="BM310" s="23"/>
      <c r="BN310" s="91"/>
      <c r="BO310" s="91"/>
    </row>
    <row r="311" spans="21:67" ht="15">
      <c r="U311" s="161"/>
      <c r="AK311" s="72"/>
      <c r="AL311" s="73"/>
      <c r="AM311" s="73"/>
      <c r="AN311" s="73"/>
      <c r="AO311" s="73"/>
      <c r="AP311" s="73"/>
      <c r="AQ311" s="73"/>
      <c r="AR311" s="72"/>
      <c r="AY311" s="32"/>
      <c r="AZ311" s="32"/>
      <c r="BA311" s="32"/>
      <c r="BB311" s="32"/>
      <c r="BC311" s="32"/>
      <c r="BD311" s="32"/>
      <c r="BE311" s="32"/>
      <c r="BF311" s="32"/>
      <c r="BG311" s="32"/>
      <c r="BH311" s="32"/>
      <c r="BI311" s="32"/>
      <c r="BK311" s="100">
        <v>74</v>
      </c>
      <c r="BL311" s="101" t="s">
        <v>980</v>
      </c>
      <c r="BM311" s="23"/>
      <c r="BN311" s="91"/>
      <c r="BO311" s="91"/>
    </row>
    <row r="312" spans="21:67" ht="15">
      <c r="U312" s="161"/>
      <c r="AK312" s="72"/>
      <c r="AL312" s="73"/>
      <c r="AM312" s="73"/>
      <c r="AN312" s="73"/>
      <c r="AO312" s="73"/>
      <c r="AP312" s="73"/>
      <c r="AQ312" s="73"/>
      <c r="AR312" s="72"/>
      <c r="AY312" s="32"/>
      <c r="AZ312" s="32"/>
      <c r="BA312" s="32"/>
      <c r="BB312" s="32"/>
      <c r="BC312" s="32"/>
      <c r="BD312" s="32"/>
      <c r="BE312" s="32"/>
      <c r="BF312" s="32"/>
      <c r="BG312" s="32"/>
      <c r="BH312" s="32"/>
      <c r="BI312" s="32"/>
      <c r="BK312" s="100">
        <v>292</v>
      </c>
      <c r="BL312" s="101" t="s">
        <v>1109</v>
      </c>
      <c r="BM312" s="23"/>
      <c r="BN312" s="91"/>
      <c r="BO312" s="91"/>
    </row>
    <row r="313" spans="21:67" ht="15">
      <c r="U313" s="161"/>
      <c r="AK313" s="72"/>
      <c r="AL313" s="73"/>
      <c r="AM313" s="73"/>
      <c r="AN313" s="73"/>
      <c r="AO313" s="73"/>
      <c r="AP313" s="73"/>
      <c r="AQ313" s="73"/>
      <c r="AR313" s="72"/>
      <c r="AY313" s="32"/>
      <c r="AZ313" s="32"/>
      <c r="BA313" s="32"/>
      <c r="BB313" s="32"/>
      <c r="BC313" s="32"/>
      <c r="BD313" s="32"/>
      <c r="BE313" s="32"/>
      <c r="BF313" s="32"/>
      <c r="BG313" s="32"/>
      <c r="BH313" s="32"/>
      <c r="BI313" s="32"/>
      <c r="BK313" s="100">
        <v>200</v>
      </c>
      <c r="BL313" s="101" t="s">
        <v>1021</v>
      </c>
      <c r="BM313" s="23"/>
      <c r="BN313" s="91"/>
      <c r="BO313" s="91"/>
    </row>
    <row r="314" spans="21:67" ht="15">
      <c r="U314" s="161"/>
      <c r="AK314" s="72"/>
      <c r="AL314" s="73"/>
      <c r="AM314" s="73"/>
      <c r="AN314" s="73"/>
      <c r="AO314" s="73"/>
      <c r="AP314" s="73"/>
      <c r="AQ314" s="73"/>
      <c r="AR314" s="72"/>
      <c r="AY314" s="32"/>
      <c r="AZ314" s="32"/>
      <c r="BA314" s="32"/>
      <c r="BB314" s="32"/>
      <c r="BC314" s="32"/>
      <c r="BD314" s="32"/>
      <c r="BE314" s="32"/>
      <c r="BF314" s="32"/>
      <c r="BG314" s="32"/>
      <c r="BH314" s="32"/>
      <c r="BI314" s="32"/>
      <c r="BK314" s="100">
        <v>298</v>
      </c>
      <c r="BL314" s="101" t="s">
        <v>1110</v>
      </c>
      <c r="BM314" s="23"/>
      <c r="BN314" s="91"/>
      <c r="BO314" s="91"/>
    </row>
    <row r="315" spans="37:67" ht="15">
      <c r="AK315" s="72"/>
      <c r="AL315" s="73"/>
      <c r="AM315" s="73"/>
      <c r="AN315" s="73"/>
      <c r="AO315" s="73"/>
      <c r="AP315" s="73"/>
      <c r="AQ315" s="73"/>
      <c r="AR315" s="72"/>
      <c r="AY315" s="32"/>
      <c r="AZ315" s="32"/>
      <c r="BA315" s="32"/>
      <c r="BB315" s="32"/>
      <c r="BC315" s="32"/>
      <c r="BD315" s="32"/>
      <c r="BE315" s="32"/>
      <c r="BF315" s="32"/>
      <c r="BG315" s="32"/>
      <c r="BH315" s="32"/>
      <c r="BI315" s="32"/>
      <c r="BK315" s="119" t="s">
        <v>1111</v>
      </c>
      <c r="BL315" s="121"/>
      <c r="BM315" s="23"/>
      <c r="BN315" s="91"/>
      <c r="BO315" s="91"/>
    </row>
    <row r="316" spans="37:67" ht="15">
      <c r="AK316" s="72"/>
      <c r="AL316" s="73"/>
      <c r="AM316" s="73"/>
      <c r="AN316" s="73"/>
      <c r="AO316" s="73"/>
      <c r="AP316" s="73"/>
      <c r="AQ316" s="73"/>
      <c r="AR316" s="72"/>
      <c r="AY316" s="32"/>
      <c r="AZ316" s="32"/>
      <c r="BA316" s="32"/>
      <c r="BB316" s="32"/>
      <c r="BC316" s="32"/>
      <c r="BD316" s="32"/>
      <c r="BE316" s="32"/>
      <c r="BF316" s="32"/>
      <c r="BG316" s="32"/>
      <c r="BH316" s="32"/>
      <c r="BI316" s="32"/>
      <c r="BK316" s="100">
        <v>242</v>
      </c>
      <c r="BL316" s="101" t="s">
        <v>675</v>
      </c>
      <c r="BM316" s="23"/>
      <c r="BN316" s="91"/>
      <c r="BO316" s="91"/>
    </row>
    <row r="317" spans="37:67" ht="15">
      <c r="AK317" s="72"/>
      <c r="AL317" s="73"/>
      <c r="AM317" s="73"/>
      <c r="AN317" s="73"/>
      <c r="AO317" s="73"/>
      <c r="AP317" s="73"/>
      <c r="AQ317" s="73"/>
      <c r="AR317" s="72"/>
      <c r="AY317" s="32"/>
      <c r="AZ317" s="32"/>
      <c r="BA317" s="32"/>
      <c r="BB317" s="32"/>
      <c r="BC317" s="32"/>
      <c r="BD317" s="32"/>
      <c r="BE317" s="32"/>
      <c r="BF317" s="32"/>
      <c r="BG317" s="32"/>
      <c r="BH317" s="32"/>
      <c r="BI317" s="32"/>
      <c r="BK317" s="100">
        <v>120</v>
      </c>
      <c r="BL317" s="101" t="s">
        <v>672</v>
      </c>
      <c r="BM317" s="23"/>
      <c r="BN317" s="91"/>
      <c r="BO317" s="91"/>
    </row>
    <row r="318" spans="37:67" ht="15">
      <c r="AK318" s="72"/>
      <c r="AL318" s="73"/>
      <c r="AM318" s="73"/>
      <c r="AN318" s="73"/>
      <c r="AO318" s="73"/>
      <c r="AP318" s="73"/>
      <c r="AQ318" s="73"/>
      <c r="AR318" s="72"/>
      <c r="AY318" s="32"/>
      <c r="AZ318" s="32"/>
      <c r="BA318" s="32"/>
      <c r="BB318" s="32"/>
      <c r="BC318" s="32"/>
      <c r="BD318" s="32"/>
      <c r="BE318" s="32"/>
      <c r="BF318" s="32"/>
      <c r="BG318" s="32"/>
      <c r="BH318" s="32"/>
      <c r="BI318" s="32"/>
      <c r="BK318" s="100">
        <v>154</v>
      </c>
      <c r="BL318" s="101" t="s">
        <v>1112</v>
      </c>
      <c r="BM318" s="23"/>
      <c r="BN318" s="91"/>
      <c r="BO318" s="91"/>
    </row>
    <row r="319" spans="37:67" ht="15">
      <c r="AK319" s="72"/>
      <c r="AL319" s="73"/>
      <c r="AM319" s="73"/>
      <c r="AN319" s="73"/>
      <c r="AO319" s="73"/>
      <c r="AP319" s="73"/>
      <c r="AQ319" s="73"/>
      <c r="AR319" s="72"/>
      <c r="AY319" s="32"/>
      <c r="AZ319" s="32"/>
      <c r="BA319" s="32"/>
      <c r="BB319" s="32"/>
      <c r="BC319" s="32"/>
      <c r="BD319" s="32"/>
      <c r="BE319" s="32"/>
      <c r="BF319" s="32"/>
      <c r="BG319" s="32"/>
      <c r="BH319" s="32"/>
      <c r="BI319" s="32"/>
      <c r="BK319" s="100">
        <v>257</v>
      </c>
      <c r="BL319" s="101" t="s">
        <v>170</v>
      </c>
      <c r="BM319" s="23"/>
      <c r="BN319" s="91"/>
      <c r="BO319" s="91"/>
    </row>
    <row r="320" spans="37:67" ht="15">
      <c r="AK320" s="72"/>
      <c r="AL320" s="73"/>
      <c r="AM320" s="73"/>
      <c r="AN320" s="73"/>
      <c r="AO320" s="73"/>
      <c r="AP320" s="73"/>
      <c r="AQ320" s="73"/>
      <c r="AR320" s="72"/>
      <c r="AY320" s="32"/>
      <c r="AZ320" s="32"/>
      <c r="BA320" s="32"/>
      <c r="BB320" s="32"/>
      <c r="BC320" s="32"/>
      <c r="BD320" s="32"/>
      <c r="BE320" s="32"/>
      <c r="BF320" s="32"/>
      <c r="BG320" s="32"/>
      <c r="BH320" s="32"/>
      <c r="BI320" s="32"/>
      <c r="BK320" s="100">
        <v>205</v>
      </c>
      <c r="BL320" s="101" t="s">
        <v>449</v>
      </c>
      <c r="BM320" s="23"/>
      <c r="BN320" s="91"/>
      <c r="BO320" s="91"/>
    </row>
    <row r="321" spans="37:67" ht="15">
      <c r="AK321" s="72"/>
      <c r="AL321" s="73"/>
      <c r="AM321" s="73"/>
      <c r="AN321" s="73"/>
      <c r="AO321" s="73"/>
      <c r="AP321" s="73"/>
      <c r="AQ321" s="73"/>
      <c r="AR321" s="72"/>
      <c r="AY321" s="32"/>
      <c r="AZ321" s="32"/>
      <c r="BA321" s="32"/>
      <c r="BB321" s="32"/>
      <c r="BC321" s="32"/>
      <c r="BD321" s="32"/>
      <c r="BE321" s="32"/>
      <c r="BF321" s="32"/>
      <c r="BG321" s="32"/>
      <c r="BH321" s="32"/>
      <c r="BI321" s="32"/>
      <c r="BK321" s="119" t="s">
        <v>684</v>
      </c>
      <c r="BL321" s="121"/>
      <c r="BM321" s="23"/>
      <c r="BN321" s="91"/>
      <c r="BO321" s="91"/>
    </row>
    <row r="322" spans="37:67" ht="15">
      <c r="AK322" s="72"/>
      <c r="AL322" s="73"/>
      <c r="AM322" s="73"/>
      <c r="AN322" s="73"/>
      <c r="AO322" s="73"/>
      <c r="AP322" s="73"/>
      <c r="AQ322" s="73"/>
      <c r="AR322" s="72"/>
      <c r="AY322" s="32"/>
      <c r="AZ322" s="32"/>
      <c r="BA322" s="32"/>
      <c r="BB322" s="32"/>
      <c r="BC322" s="32"/>
      <c r="BD322" s="32"/>
      <c r="BE322" s="32"/>
      <c r="BF322" s="32"/>
      <c r="BG322" s="32"/>
      <c r="BH322" s="32"/>
      <c r="BI322" s="32"/>
      <c r="BK322" s="100">
        <v>30</v>
      </c>
      <c r="BL322" s="101" t="s">
        <v>227</v>
      </c>
      <c r="BM322" s="23"/>
      <c r="BN322" s="91"/>
      <c r="BO322" s="91"/>
    </row>
    <row r="323" spans="37:67" ht="15">
      <c r="AK323" s="72"/>
      <c r="AL323" s="73"/>
      <c r="AM323" s="73"/>
      <c r="AN323" s="73"/>
      <c r="AO323" s="73"/>
      <c r="AP323" s="73"/>
      <c r="AQ323" s="73"/>
      <c r="AR323" s="72"/>
      <c r="AY323" s="32"/>
      <c r="AZ323" s="32"/>
      <c r="BA323" s="32"/>
      <c r="BB323" s="32"/>
      <c r="BC323" s="32"/>
      <c r="BD323" s="32"/>
      <c r="BE323" s="32"/>
      <c r="BF323" s="32"/>
      <c r="BG323" s="32"/>
      <c r="BH323" s="32"/>
      <c r="BI323" s="32"/>
      <c r="BK323" s="100">
        <v>241</v>
      </c>
      <c r="BL323" s="101" t="s">
        <v>1097</v>
      </c>
      <c r="BM323" s="23"/>
      <c r="BN323" s="91"/>
      <c r="BO323" s="91"/>
    </row>
    <row r="324" spans="37:67" ht="15">
      <c r="AK324" s="72"/>
      <c r="AL324" s="73"/>
      <c r="AM324" s="73"/>
      <c r="AN324" s="73"/>
      <c r="AO324" s="73"/>
      <c r="AP324" s="73"/>
      <c r="AQ324" s="73"/>
      <c r="AR324" s="72"/>
      <c r="AY324" s="32"/>
      <c r="AZ324" s="32"/>
      <c r="BA324" s="32"/>
      <c r="BB324" s="32"/>
      <c r="BC324" s="32"/>
      <c r="BD324" s="32"/>
      <c r="BE324" s="32"/>
      <c r="BF324" s="32"/>
      <c r="BG324" s="32"/>
      <c r="BH324" s="32"/>
      <c r="BI324" s="32"/>
      <c r="BK324" s="100">
        <v>37</v>
      </c>
      <c r="BL324" s="101" t="s">
        <v>174</v>
      </c>
      <c r="BM324" s="23"/>
      <c r="BN324" s="91"/>
      <c r="BO324" s="91"/>
    </row>
    <row r="325" spans="37:67" ht="15">
      <c r="AK325" s="72"/>
      <c r="AL325" s="73"/>
      <c r="AM325" s="73"/>
      <c r="AN325" s="73"/>
      <c r="AO325" s="73"/>
      <c r="AP325" s="73"/>
      <c r="AQ325" s="73"/>
      <c r="AR325" s="72"/>
      <c r="AY325" s="32"/>
      <c r="AZ325" s="32"/>
      <c r="BA325" s="32"/>
      <c r="BB325" s="32"/>
      <c r="BC325" s="32"/>
      <c r="BD325" s="32"/>
      <c r="BE325" s="32"/>
      <c r="BF325" s="32"/>
      <c r="BG325" s="32"/>
      <c r="BH325" s="32"/>
      <c r="BI325" s="32"/>
      <c r="BK325" s="100">
        <v>14</v>
      </c>
      <c r="BL325" s="101" t="s">
        <v>240</v>
      </c>
      <c r="BM325" s="23"/>
      <c r="BN325" s="91"/>
      <c r="BO325" s="91"/>
    </row>
    <row r="326" spans="37:67" ht="15">
      <c r="AK326" s="72"/>
      <c r="AL326" s="73"/>
      <c r="AM326" s="73"/>
      <c r="AN326" s="73"/>
      <c r="AO326" s="73"/>
      <c r="AP326" s="73"/>
      <c r="AQ326" s="73"/>
      <c r="AR326" s="72"/>
      <c r="AY326" s="32"/>
      <c r="AZ326" s="32"/>
      <c r="BA326" s="32"/>
      <c r="BB326" s="32"/>
      <c r="BC326" s="32"/>
      <c r="BD326" s="32"/>
      <c r="BE326" s="32"/>
      <c r="BF326" s="32"/>
      <c r="BG326" s="32"/>
      <c r="BH326" s="32"/>
      <c r="BI326" s="32"/>
      <c r="BK326" s="119" t="s">
        <v>1113</v>
      </c>
      <c r="BL326" s="121"/>
      <c r="BM326" s="23"/>
      <c r="BN326" s="91"/>
      <c r="BO326" s="91"/>
    </row>
    <row r="327" spans="37:67" ht="15">
      <c r="AK327" s="72"/>
      <c r="AL327" s="73"/>
      <c r="AM327" s="73"/>
      <c r="AN327" s="73"/>
      <c r="AO327" s="73"/>
      <c r="AP327" s="73"/>
      <c r="AQ327" s="73"/>
      <c r="AR327" s="72"/>
      <c r="AY327" s="32"/>
      <c r="AZ327" s="32"/>
      <c r="BA327" s="32"/>
      <c r="BB327" s="32"/>
      <c r="BC327" s="32"/>
      <c r="BD327" s="32"/>
      <c r="BE327" s="32"/>
      <c r="BF327" s="32"/>
      <c r="BG327" s="32"/>
      <c r="BH327" s="32"/>
      <c r="BI327" s="32"/>
      <c r="BK327" s="100">
        <v>143</v>
      </c>
      <c r="BL327" s="101" t="s">
        <v>1114</v>
      </c>
      <c r="BM327" s="23"/>
      <c r="BN327" s="23"/>
      <c r="BO327" s="23"/>
    </row>
    <row r="328" spans="37:67" ht="15.75" thickBot="1">
      <c r="AK328" s="72"/>
      <c r="AL328" s="73"/>
      <c r="AM328" s="73"/>
      <c r="AN328" s="73"/>
      <c r="AO328" s="73"/>
      <c r="AP328" s="73"/>
      <c r="AQ328" s="73"/>
      <c r="AR328" s="72"/>
      <c r="AY328" s="32"/>
      <c r="AZ328" s="32"/>
      <c r="BA328" s="32"/>
      <c r="BB328" s="32"/>
      <c r="BC328" s="32"/>
      <c r="BD328" s="32"/>
      <c r="BE328" s="32"/>
      <c r="BF328" s="32"/>
      <c r="BG328" s="32"/>
      <c r="BH328" s="32"/>
      <c r="BI328" s="32"/>
      <c r="BK328" s="153">
        <v>244</v>
      </c>
      <c r="BL328" s="125" t="s">
        <v>1115</v>
      </c>
      <c r="BM328" s="23"/>
      <c r="BN328" s="23"/>
      <c r="BO328" s="23"/>
    </row>
    <row r="329" spans="37:67" ht="15">
      <c r="AK329" s="72"/>
      <c r="AL329" s="73"/>
      <c r="AM329" s="73"/>
      <c r="AN329" s="73"/>
      <c r="AO329" s="73"/>
      <c r="AP329" s="73"/>
      <c r="AQ329" s="73"/>
      <c r="AR329" s="72"/>
      <c r="AY329" s="32"/>
      <c r="AZ329" s="32"/>
      <c r="BA329" s="32"/>
      <c r="BB329" s="32"/>
      <c r="BC329" s="32"/>
      <c r="BD329" s="32"/>
      <c r="BE329" s="32"/>
      <c r="BF329" s="32"/>
      <c r="BG329" s="32"/>
      <c r="BH329" s="32"/>
      <c r="BI329" s="32"/>
      <c r="BK329" s="23"/>
      <c r="BL329" s="23"/>
      <c r="BM329" s="23"/>
      <c r="BN329" s="23"/>
      <c r="BO329" s="23"/>
    </row>
    <row r="330" spans="37:61" ht="15">
      <c r="AK330" s="72"/>
      <c r="AL330" s="73"/>
      <c r="AM330" s="73"/>
      <c r="AN330" s="73"/>
      <c r="AO330" s="73"/>
      <c r="AP330" s="73"/>
      <c r="AQ330" s="73"/>
      <c r="AR330" s="72"/>
      <c r="AY330" s="32"/>
      <c r="AZ330" s="32"/>
      <c r="BA330" s="32"/>
      <c r="BB330" s="32"/>
      <c r="BC330" s="32"/>
      <c r="BD330" s="32"/>
      <c r="BE330" s="32"/>
      <c r="BF330" s="32"/>
      <c r="BG330" s="32"/>
      <c r="BH330" s="32"/>
      <c r="BI330" s="32"/>
    </row>
    <row r="331" spans="37:61" ht="15">
      <c r="AK331" s="72"/>
      <c r="AL331" s="73"/>
      <c r="AM331" s="73"/>
      <c r="AN331" s="73"/>
      <c r="AO331" s="73"/>
      <c r="AP331" s="73"/>
      <c r="AQ331" s="73"/>
      <c r="AR331" s="72"/>
      <c r="AY331" s="32"/>
      <c r="AZ331" s="32"/>
      <c r="BA331" s="32"/>
      <c r="BB331" s="32"/>
      <c r="BC331" s="32"/>
      <c r="BD331" s="32"/>
      <c r="BE331" s="32"/>
      <c r="BF331" s="32"/>
      <c r="BG331" s="32"/>
      <c r="BH331" s="32"/>
      <c r="BI331" s="32"/>
    </row>
    <row r="332" spans="37:61" ht="15">
      <c r="AK332" s="72"/>
      <c r="AL332" s="73"/>
      <c r="AM332" s="73"/>
      <c r="AN332" s="73"/>
      <c r="AO332" s="73"/>
      <c r="AP332" s="73"/>
      <c r="AQ332" s="73"/>
      <c r="AR332" s="72"/>
      <c r="AY332" s="32"/>
      <c r="AZ332" s="32"/>
      <c r="BA332" s="32"/>
      <c r="BB332" s="32"/>
      <c r="BC332" s="32"/>
      <c r="BD332" s="32"/>
      <c r="BE332" s="32"/>
      <c r="BF332" s="32"/>
      <c r="BG332" s="32"/>
      <c r="BH332" s="32"/>
      <c r="BI332" s="32"/>
    </row>
    <row r="333" spans="51:61" ht="15">
      <c r="AY333" s="32"/>
      <c r="AZ333" s="32"/>
      <c r="BA333" s="32"/>
      <c r="BB333" s="32"/>
      <c r="BC333" s="32"/>
      <c r="BD333" s="32"/>
      <c r="BE333" s="32"/>
      <c r="BF333" s="32"/>
      <c r="BG333" s="32"/>
      <c r="BH333" s="32"/>
      <c r="BI333" s="32"/>
    </row>
    <row r="334" spans="51:61" ht="15">
      <c r="AY334" s="32"/>
      <c r="AZ334" s="32"/>
      <c r="BA334" s="32"/>
      <c r="BB334" s="32"/>
      <c r="BC334" s="32"/>
      <c r="BD334" s="32"/>
      <c r="BE334" s="32"/>
      <c r="BF334" s="32"/>
      <c r="BG334" s="32"/>
      <c r="BH334" s="32"/>
      <c r="BI334" s="32"/>
    </row>
    <row r="335" spans="51:61" ht="15">
      <c r="AY335" s="32"/>
      <c r="AZ335" s="32"/>
      <c r="BA335" s="32"/>
      <c r="BB335" s="32"/>
      <c r="BC335" s="32"/>
      <c r="BD335" s="32"/>
      <c r="BE335" s="32"/>
      <c r="BF335" s="32"/>
      <c r="BG335" s="32"/>
      <c r="BH335" s="32"/>
      <c r="BI335" s="32"/>
    </row>
    <row r="336" spans="51:61" ht="15">
      <c r="AY336" s="32"/>
      <c r="AZ336" s="32"/>
      <c r="BA336" s="32"/>
      <c r="BB336" s="32"/>
      <c r="BC336" s="32"/>
      <c r="BD336" s="32"/>
      <c r="BE336" s="32"/>
      <c r="BF336" s="32"/>
      <c r="BG336" s="32"/>
      <c r="BH336" s="32"/>
      <c r="BI336" s="32"/>
    </row>
    <row r="337" spans="51:61" ht="15">
      <c r="AY337" s="32"/>
      <c r="AZ337" s="32"/>
      <c r="BA337" s="32"/>
      <c r="BB337" s="32"/>
      <c r="BC337" s="32"/>
      <c r="BD337" s="32"/>
      <c r="BE337" s="32"/>
      <c r="BF337" s="32"/>
      <c r="BG337" s="32"/>
      <c r="BH337" s="32"/>
      <c r="BI337" s="32"/>
    </row>
    <row r="338" spans="51:202" ht="15">
      <c r="AY338" s="32"/>
      <c r="AZ338" s="32"/>
      <c r="BA338" s="32"/>
      <c r="BB338" s="32"/>
      <c r="BC338" s="32"/>
      <c r="BD338" s="32"/>
      <c r="BE338" s="32"/>
      <c r="BF338" s="32"/>
      <c r="BG338" s="32"/>
      <c r="BH338" s="32"/>
      <c r="BI338" s="32"/>
      <c r="GT338" s="123"/>
    </row>
    <row r="339" spans="51:61" ht="15">
      <c r="AY339" s="32"/>
      <c r="AZ339" s="32"/>
      <c r="BA339" s="32"/>
      <c r="BB339" s="32"/>
      <c r="BC339" s="32"/>
      <c r="BD339" s="32"/>
      <c r="BE339" s="32"/>
      <c r="BF339" s="32"/>
      <c r="BG339" s="32"/>
      <c r="BH339" s="32"/>
      <c r="BI339" s="32"/>
    </row>
    <row r="340" spans="51:61" ht="15">
      <c r="AY340" s="32"/>
      <c r="AZ340" s="32"/>
      <c r="BA340" s="32"/>
      <c r="BB340" s="32"/>
      <c r="BC340" s="32"/>
      <c r="BD340" s="32"/>
      <c r="BE340" s="32"/>
      <c r="BF340" s="32"/>
      <c r="BG340" s="32"/>
      <c r="BH340" s="32"/>
      <c r="BI340" s="32"/>
    </row>
    <row r="341" spans="51:61" ht="15">
      <c r="AY341" s="32"/>
      <c r="AZ341" s="32"/>
      <c r="BA341" s="32"/>
      <c r="BB341" s="32"/>
      <c r="BC341" s="32"/>
      <c r="BD341" s="32"/>
      <c r="BE341" s="32"/>
      <c r="BF341" s="32"/>
      <c r="BG341" s="32"/>
      <c r="BH341" s="32"/>
      <c r="BI341" s="32"/>
    </row>
    <row r="342" spans="51:61" ht="15">
      <c r="AY342" s="32"/>
      <c r="AZ342" s="32"/>
      <c r="BA342" s="32"/>
      <c r="BB342" s="32"/>
      <c r="BC342" s="32"/>
      <c r="BD342" s="32"/>
      <c r="BE342" s="32"/>
      <c r="BF342" s="32"/>
      <c r="BG342" s="32"/>
      <c r="BH342" s="32"/>
      <c r="BI342" s="32"/>
    </row>
    <row r="343" spans="51:61" ht="15">
      <c r="AY343" s="32"/>
      <c r="AZ343" s="32"/>
      <c r="BA343" s="32"/>
      <c r="BB343" s="32"/>
      <c r="BC343" s="32"/>
      <c r="BD343" s="32"/>
      <c r="BE343" s="32"/>
      <c r="BF343" s="32"/>
      <c r="BG343" s="32"/>
      <c r="BH343" s="32"/>
      <c r="BI343" s="32"/>
    </row>
    <row r="344" spans="51:61" ht="15">
      <c r="AY344" s="32"/>
      <c r="AZ344" s="32"/>
      <c r="BA344" s="32"/>
      <c r="BB344" s="32"/>
      <c r="BC344" s="32"/>
      <c r="BD344" s="32"/>
      <c r="BE344" s="32"/>
      <c r="BF344" s="32"/>
      <c r="BG344" s="32"/>
      <c r="BH344" s="32"/>
      <c r="BI344" s="32"/>
    </row>
    <row r="345" spans="51:61" ht="15">
      <c r="AY345" s="32"/>
      <c r="AZ345" s="32"/>
      <c r="BA345" s="32"/>
      <c r="BB345" s="32"/>
      <c r="BC345" s="32"/>
      <c r="BD345" s="32"/>
      <c r="BE345" s="32"/>
      <c r="BF345" s="32"/>
      <c r="BG345" s="32"/>
      <c r="BH345" s="32"/>
      <c r="BI345" s="32"/>
    </row>
    <row r="346" spans="51:61" ht="15">
      <c r="AY346" s="32"/>
      <c r="AZ346" s="32"/>
      <c r="BA346" s="32"/>
      <c r="BB346" s="32"/>
      <c r="BC346" s="32"/>
      <c r="BD346" s="32"/>
      <c r="BE346" s="32"/>
      <c r="BF346" s="32"/>
      <c r="BG346" s="32"/>
      <c r="BH346" s="32"/>
      <c r="BI346" s="32"/>
    </row>
    <row r="347" spans="51:61" ht="15">
      <c r="AY347" s="32"/>
      <c r="AZ347" s="32"/>
      <c r="BA347" s="32"/>
      <c r="BB347" s="32"/>
      <c r="BC347" s="32"/>
      <c r="BD347" s="32"/>
      <c r="BE347" s="32"/>
      <c r="BF347" s="32"/>
      <c r="BG347" s="32"/>
      <c r="BH347" s="32"/>
      <c r="BI347" s="32"/>
    </row>
    <row r="348" spans="51:61" ht="15">
      <c r="AY348" s="32"/>
      <c r="AZ348" s="32"/>
      <c r="BA348" s="32"/>
      <c r="BB348" s="32"/>
      <c r="BC348" s="32"/>
      <c r="BD348" s="32"/>
      <c r="BE348" s="32"/>
      <c r="BF348" s="32"/>
      <c r="BG348" s="32"/>
      <c r="BH348" s="32"/>
      <c r="BI348" s="32"/>
    </row>
    <row r="349" spans="51:61" ht="15">
      <c r="AY349" s="32"/>
      <c r="AZ349" s="32"/>
      <c r="BA349" s="32"/>
      <c r="BB349" s="32"/>
      <c r="BC349" s="32"/>
      <c r="BD349" s="32"/>
      <c r="BE349" s="32"/>
      <c r="BF349" s="32"/>
      <c r="BG349" s="32"/>
      <c r="BH349" s="32"/>
      <c r="BI349" s="32"/>
    </row>
    <row r="350" spans="51:61" ht="15">
      <c r="AY350" s="32"/>
      <c r="AZ350" s="32"/>
      <c r="BA350" s="32"/>
      <c r="BB350" s="32"/>
      <c r="BC350" s="32"/>
      <c r="BD350" s="32"/>
      <c r="BE350" s="32"/>
      <c r="BF350" s="32"/>
      <c r="BG350" s="32"/>
      <c r="BH350" s="32"/>
      <c r="BI350" s="32"/>
    </row>
    <row r="351" spans="51:61" ht="15">
      <c r="AY351" s="32"/>
      <c r="AZ351" s="32"/>
      <c r="BA351" s="32"/>
      <c r="BB351" s="32"/>
      <c r="BC351" s="32"/>
      <c r="BD351" s="32"/>
      <c r="BE351" s="32"/>
      <c r="BF351" s="32"/>
      <c r="BG351" s="32"/>
      <c r="BH351" s="32"/>
      <c r="BI351" s="32"/>
    </row>
    <row r="352" spans="51:61" ht="15">
      <c r="AY352" s="32"/>
      <c r="AZ352" s="32"/>
      <c r="BA352" s="32"/>
      <c r="BB352" s="32"/>
      <c r="BC352" s="32"/>
      <c r="BD352" s="32"/>
      <c r="BE352" s="32"/>
      <c r="BF352" s="32"/>
      <c r="BG352" s="32"/>
      <c r="BH352" s="32"/>
      <c r="BI352" s="32"/>
    </row>
    <row r="353" spans="51:61" ht="15">
      <c r="AY353" s="32"/>
      <c r="AZ353" s="32"/>
      <c r="BA353" s="32"/>
      <c r="BB353" s="32"/>
      <c r="BC353" s="32"/>
      <c r="BD353" s="32"/>
      <c r="BE353" s="32"/>
      <c r="BF353" s="32"/>
      <c r="BG353" s="32"/>
      <c r="BH353" s="32"/>
      <c r="BI353" s="32"/>
    </row>
    <row r="354" spans="51:61" ht="15">
      <c r="AY354" s="32"/>
      <c r="AZ354" s="32"/>
      <c r="BA354" s="32"/>
      <c r="BB354" s="32"/>
      <c r="BC354" s="32"/>
      <c r="BD354" s="32"/>
      <c r="BE354" s="32"/>
      <c r="BF354" s="32"/>
      <c r="BG354" s="32"/>
      <c r="BH354" s="32"/>
      <c r="BI354" s="32"/>
    </row>
    <row r="355" spans="51:61" ht="15">
      <c r="AY355" s="32"/>
      <c r="AZ355" s="32"/>
      <c r="BA355" s="32"/>
      <c r="BB355" s="32"/>
      <c r="BC355" s="32"/>
      <c r="BD355" s="32"/>
      <c r="BE355" s="32"/>
      <c r="BF355" s="32"/>
      <c r="BG355" s="32"/>
      <c r="BH355" s="32"/>
      <c r="BI355" s="32"/>
    </row>
    <row r="356" spans="51:61" ht="15">
      <c r="AY356" s="32"/>
      <c r="AZ356" s="32"/>
      <c r="BA356" s="32"/>
      <c r="BB356" s="32"/>
      <c r="BC356" s="32"/>
      <c r="BD356" s="32"/>
      <c r="BE356" s="32"/>
      <c r="BF356" s="32"/>
      <c r="BG356" s="32"/>
      <c r="BH356" s="32"/>
      <c r="BI356" s="32"/>
    </row>
    <row r="357" spans="51:61" ht="15">
      <c r="AY357" s="32"/>
      <c r="AZ357" s="32"/>
      <c r="BA357" s="32"/>
      <c r="BB357" s="32"/>
      <c r="BC357" s="32"/>
      <c r="BD357" s="32"/>
      <c r="BE357" s="32"/>
      <c r="BF357" s="32"/>
      <c r="BG357" s="32"/>
      <c r="BH357" s="32"/>
      <c r="BI357" s="32"/>
    </row>
    <row r="358" spans="51:61" ht="15">
      <c r="AY358" s="32"/>
      <c r="AZ358" s="32"/>
      <c r="BA358" s="32"/>
      <c r="BB358" s="32"/>
      <c r="BC358" s="32"/>
      <c r="BD358" s="32"/>
      <c r="BE358" s="32"/>
      <c r="BF358" s="32"/>
      <c r="BG358" s="32"/>
      <c r="BH358" s="32"/>
      <c r="BI358" s="32"/>
    </row>
    <row r="359" spans="51:61" ht="15">
      <c r="AY359" s="32"/>
      <c r="AZ359" s="32"/>
      <c r="BA359" s="32"/>
      <c r="BB359" s="32"/>
      <c r="BC359" s="32"/>
      <c r="BD359" s="32"/>
      <c r="BE359" s="32"/>
      <c r="BF359" s="32"/>
      <c r="BG359" s="32"/>
      <c r="BH359" s="32"/>
      <c r="BI359" s="32"/>
    </row>
    <row r="360" spans="51:61" ht="15">
      <c r="AY360" s="32"/>
      <c r="AZ360" s="32"/>
      <c r="BA360" s="32"/>
      <c r="BB360" s="32"/>
      <c r="BC360" s="32"/>
      <c r="BD360" s="32"/>
      <c r="BE360" s="32"/>
      <c r="BF360" s="32"/>
      <c r="BG360" s="32"/>
      <c r="BH360" s="32"/>
      <c r="BI360" s="32"/>
    </row>
    <row r="361" spans="51:61" ht="15">
      <c r="AY361" s="32"/>
      <c r="AZ361" s="32"/>
      <c r="BA361" s="32"/>
      <c r="BB361" s="32"/>
      <c r="BC361" s="32"/>
      <c r="BD361" s="32"/>
      <c r="BE361" s="32"/>
      <c r="BF361" s="32"/>
      <c r="BG361" s="32"/>
      <c r="BH361" s="32"/>
      <c r="BI361" s="32"/>
    </row>
    <row r="362" spans="51:61" ht="15">
      <c r="AY362" s="32"/>
      <c r="AZ362" s="32"/>
      <c r="BA362" s="32"/>
      <c r="BB362" s="32"/>
      <c r="BC362" s="32"/>
      <c r="BD362" s="32"/>
      <c r="BE362" s="32"/>
      <c r="BF362" s="32"/>
      <c r="BG362" s="32"/>
      <c r="BH362" s="32"/>
      <c r="BI362" s="32"/>
    </row>
    <row r="363" spans="51:157" ht="15">
      <c r="AY363" s="32"/>
      <c r="AZ363" s="32"/>
      <c r="BA363" s="32"/>
      <c r="BB363" s="32"/>
      <c r="BC363" s="32"/>
      <c r="BD363" s="32"/>
      <c r="BE363" s="32"/>
      <c r="BF363" s="32"/>
      <c r="BG363" s="32"/>
      <c r="BH363" s="32"/>
      <c r="BI363" s="32"/>
      <c r="FA363" s="165"/>
    </row>
    <row r="364" spans="51:61" ht="15">
      <c r="AY364" s="32"/>
      <c r="AZ364" s="32"/>
      <c r="BA364" s="32"/>
      <c r="BB364" s="32"/>
      <c r="BC364" s="32"/>
      <c r="BD364" s="32"/>
      <c r="BE364" s="32"/>
      <c r="BF364" s="32"/>
      <c r="BG364" s="32"/>
      <c r="BH364" s="32"/>
      <c r="BI364" s="32"/>
    </row>
    <row r="365" spans="51:61" ht="15">
      <c r="AY365" s="32"/>
      <c r="AZ365" s="32"/>
      <c r="BA365" s="32"/>
      <c r="BB365" s="32"/>
      <c r="BC365" s="32"/>
      <c r="BD365" s="32"/>
      <c r="BE365" s="32"/>
      <c r="BF365" s="32"/>
      <c r="BG365" s="32"/>
      <c r="BH365" s="32"/>
      <c r="BI365" s="32"/>
    </row>
    <row r="366" spans="51:61" ht="15">
      <c r="AY366" s="32"/>
      <c r="AZ366" s="32"/>
      <c r="BA366" s="32"/>
      <c r="BB366" s="32"/>
      <c r="BC366" s="32"/>
      <c r="BD366" s="32"/>
      <c r="BE366" s="32"/>
      <c r="BF366" s="32"/>
      <c r="BG366" s="32"/>
      <c r="BH366" s="32"/>
      <c r="BI366" s="32"/>
    </row>
    <row r="367" spans="51:61" ht="15">
      <c r="AY367" s="32"/>
      <c r="AZ367" s="32"/>
      <c r="BA367" s="32"/>
      <c r="BB367" s="32"/>
      <c r="BC367" s="32"/>
      <c r="BD367" s="32"/>
      <c r="BE367" s="32"/>
      <c r="BF367" s="32"/>
      <c r="BG367" s="32"/>
      <c r="BH367" s="32"/>
      <c r="BI367" s="32"/>
    </row>
    <row r="368" spans="51:61" ht="15">
      <c r="AY368" s="32"/>
      <c r="AZ368" s="32"/>
      <c r="BA368" s="32"/>
      <c r="BB368" s="32"/>
      <c r="BC368" s="32"/>
      <c r="BD368" s="32"/>
      <c r="BE368" s="32"/>
      <c r="BF368" s="32"/>
      <c r="BG368" s="32"/>
      <c r="BH368" s="32"/>
      <c r="BI368" s="32"/>
    </row>
    <row r="369" spans="51:61" ht="15">
      <c r="AY369" s="32"/>
      <c r="AZ369" s="32"/>
      <c r="BA369" s="32"/>
      <c r="BB369" s="32"/>
      <c r="BC369" s="32"/>
      <c r="BD369" s="32"/>
      <c r="BE369" s="32"/>
      <c r="BF369" s="32"/>
      <c r="BG369" s="32"/>
      <c r="BH369" s="32"/>
      <c r="BI369" s="32"/>
    </row>
    <row r="370" spans="51:61" ht="15">
      <c r="AY370" s="32"/>
      <c r="AZ370" s="32"/>
      <c r="BA370" s="32"/>
      <c r="BB370" s="32"/>
      <c r="BC370" s="32"/>
      <c r="BD370" s="32"/>
      <c r="BE370" s="32"/>
      <c r="BF370" s="32"/>
      <c r="BG370" s="32"/>
      <c r="BH370" s="32"/>
      <c r="BI370" s="32"/>
    </row>
    <row r="371" spans="51:61" ht="15">
      <c r="AY371" s="32"/>
      <c r="AZ371" s="32"/>
      <c r="BA371" s="32"/>
      <c r="BB371" s="32"/>
      <c r="BC371" s="32"/>
      <c r="BD371" s="32"/>
      <c r="BE371" s="32"/>
      <c r="BF371" s="32"/>
      <c r="BG371" s="32"/>
      <c r="BH371" s="32"/>
      <c r="BI371" s="32"/>
    </row>
    <row r="372" spans="51:61" ht="15">
      <c r="AY372" s="32"/>
      <c r="AZ372" s="32"/>
      <c r="BA372" s="32"/>
      <c r="BB372" s="32"/>
      <c r="BC372" s="32"/>
      <c r="BD372" s="32"/>
      <c r="BE372" s="32"/>
      <c r="BF372" s="32"/>
      <c r="BG372" s="32"/>
      <c r="BH372" s="32"/>
      <c r="BI372" s="32"/>
    </row>
    <row r="373" spans="51:61" ht="15">
      <c r="AY373" s="32"/>
      <c r="AZ373" s="32"/>
      <c r="BA373" s="32"/>
      <c r="BB373" s="32"/>
      <c r="BC373" s="32"/>
      <c r="BD373" s="32"/>
      <c r="BE373" s="32"/>
      <c r="BF373" s="32"/>
      <c r="BG373" s="32"/>
      <c r="BH373" s="32"/>
      <c r="BI373" s="32"/>
    </row>
    <row r="374" spans="51:61" ht="15">
      <c r="AY374" s="32"/>
      <c r="AZ374" s="32"/>
      <c r="BA374" s="32"/>
      <c r="BB374" s="32"/>
      <c r="BC374" s="32"/>
      <c r="BD374" s="32"/>
      <c r="BE374" s="32"/>
      <c r="BF374" s="32"/>
      <c r="BG374" s="32"/>
      <c r="BH374" s="32"/>
      <c r="BI374" s="32"/>
    </row>
    <row r="375" spans="51:61" ht="15">
      <c r="AY375" s="32"/>
      <c r="AZ375" s="32"/>
      <c r="BA375" s="32"/>
      <c r="BB375" s="32"/>
      <c r="BC375" s="32"/>
      <c r="BD375" s="32"/>
      <c r="BE375" s="32"/>
      <c r="BF375" s="32"/>
      <c r="BG375" s="32"/>
      <c r="BH375" s="32"/>
      <c r="BI375" s="32"/>
    </row>
    <row r="376" spans="51:61" ht="15">
      <c r="AY376" s="32"/>
      <c r="AZ376" s="32"/>
      <c r="BA376" s="32"/>
      <c r="BB376" s="32"/>
      <c r="BC376" s="32"/>
      <c r="BD376" s="32"/>
      <c r="BE376" s="32"/>
      <c r="BF376" s="32"/>
      <c r="BG376" s="32"/>
      <c r="BH376" s="32"/>
      <c r="BI376" s="32"/>
    </row>
    <row r="377" spans="51:61" ht="15">
      <c r="AY377" s="32"/>
      <c r="AZ377" s="32"/>
      <c r="BA377" s="32"/>
      <c r="BB377" s="32"/>
      <c r="BC377" s="32"/>
      <c r="BD377" s="32"/>
      <c r="BE377" s="32"/>
      <c r="BF377" s="32"/>
      <c r="BG377" s="32"/>
      <c r="BH377" s="32"/>
      <c r="BI377" s="32"/>
    </row>
    <row r="378" spans="51:61" ht="15">
      <c r="AY378" s="32"/>
      <c r="AZ378" s="32"/>
      <c r="BA378" s="32"/>
      <c r="BB378" s="32"/>
      <c r="BC378" s="32"/>
      <c r="BD378" s="32"/>
      <c r="BE378" s="32"/>
      <c r="BF378" s="32"/>
      <c r="BG378" s="32"/>
      <c r="BH378" s="32"/>
      <c r="BI378" s="32"/>
    </row>
    <row r="379" spans="51:61" ht="15">
      <c r="AY379" s="32"/>
      <c r="AZ379" s="32"/>
      <c r="BA379" s="32"/>
      <c r="BB379" s="32"/>
      <c r="BC379" s="32"/>
      <c r="BD379" s="32"/>
      <c r="BE379" s="32"/>
      <c r="BF379" s="32"/>
      <c r="BG379" s="32"/>
      <c r="BH379" s="32"/>
      <c r="BI379" s="32"/>
    </row>
    <row r="380" spans="51:61" ht="15">
      <c r="AY380" s="32"/>
      <c r="AZ380" s="32"/>
      <c r="BA380" s="32"/>
      <c r="BB380" s="32"/>
      <c r="BC380" s="32"/>
      <c r="BD380" s="32"/>
      <c r="BE380" s="32"/>
      <c r="BF380" s="32"/>
      <c r="BG380" s="32"/>
      <c r="BH380" s="32"/>
      <c r="BI380" s="32"/>
    </row>
    <row r="381" spans="51:61" ht="15">
      <c r="AY381" s="32"/>
      <c r="AZ381" s="32"/>
      <c r="BA381" s="32"/>
      <c r="BB381" s="32"/>
      <c r="BC381" s="32"/>
      <c r="BD381" s="32"/>
      <c r="BE381" s="32"/>
      <c r="BF381" s="32"/>
      <c r="BG381" s="32"/>
      <c r="BH381" s="32"/>
      <c r="BI381" s="32"/>
    </row>
    <row r="382" spans="51:61" ht="15">
      <c r="AY382" s="32"/>
      <c r="AZ382" s="32"/>
      <c r="BA382" s="32"/>
      <c r="BB382" s="32"/>
      <c r="BC382" s="32"/>
      <c r="BD382" s="32"/>
      <c r="BE382" s="32"/>
      <c r="BF382" s="32"/>
      <c r="BG382" s="32"/>
      <c r="BH382" s="32"/>
      <c r="BI382" s="32"/>
    </row>
    <row r="383" spans="51:61" ht="15">
      <c r="AY383" s="32"/>
      <c r="AZ383" s="32"/>
      <c r="BA383" s="32"/>
      <c r="BB383" s="32"/>
      <c r="BC383" s="32"/>
      <c r="BD383" s="32"/>
      <c r="BE383" s="32"/>
      <c r="BF383" s="32"/>
      <c r="BG383" s="32"/>
      <c r="BH383" s="32"/>
      <c r="BI383" s="32"/>
    </row>
    <row r="384" spans="51:61" ht="15">
      <c r="AY384" s="32"/>
      <c r="AZ384" s="32"/>
      <c r="BA384" s="32"/>
      <c r="BB384" s="32"/>
      <c r="BC384" s="32"/>
      <c r="BD384" s="32"/>
      <c r="BE384" s="32"/>
      <c r="BF384" s="32"/>
      <c r="BG384" s="32"/>
      <c r="BH384" s="32"/>
      <c r="BI384" s="32"/>
    </row>
    <row r="385" spans="51:61" ht="15">
      <c r="AY385" s="32"/>
      <c r="AZ385" s="32"/>
      <c r="BA385" s="32"/>
      <c r="BB385" s="32"/>
      <c r="BC385" s="32"/>
      <c r="BD385" s="32"/>
      <c r="BE385" s="32"/>
      <c r="BF385" s="32"/>
      <c r="BG385" s="32"/>
      <c r="BH385" s="32"/>
      <c r="BI385" s="32"/>
    </row>
    <row r="386" spans="51:61" ht="15">
      <c r="AY386" s="32"/>
      <c r="AZ386" s="32"/>
      <c r="BA386" s="32"/>
      <c r="BB386" s="32"/>
      <c r="BC386" s="32"/>
      <c r="BD386" s="32"/>
      <c r="BE386" s="32"/>
      <c r="BF386" s="32"/>
      <c r="BG386" s="32"/>
      <c r="BH386" s="32"/>
      <c r="BI386" s="32"/>
    </row>
    <row r="387" spans="51:61" ht="15">
      <c r="AY387" s="32"/>
      <c r="AZ387" s="32"/>
      <c r="BA387" s="32"/>
      <c r="BB387" s="32"/>
      <c r="BC387" s="32"/>
      <c r="BD387" s="32"/>
      <c r="BE387" s="32"/>
      <c r="BF387" s="32"/>
      <c r="BG387" s="32"/>
      <c r="BH387" s="32"/>
      <c r="BI387" s="32"/>
    </row>
    <row r="388" spans="51:61" ht="15">
      <c r="AY388" s="32"/>
      <c r="AZ388" s="32"/>
      <c r="BA388" s="32"/>
      <c r="BB388" s="32"/>
      <c r="BC388" s="32"/>
      <c r="BD388" s="32"/>
      <c r="BE388" s="32"/>
      <c r="BF388" s="32"/>
      <c r="BG388" s="32"/>
      <c r="BH388" s="32"/>
      <c r="BI388" s="32"/>
    </row>
    <row r="389" spans="51:61" ht="15">
      <c r="AY389" s="32"/>
      <c r="AZ389" s="32"/>
      <c r="BA389" s="32"/>
      <c r="BB389" s="32"/>
      <c r="BC389" s="32"/>
      <c r="BD389" s="32"/>
      <c r="BE389" s="32"/>
      <c r="BF389" s="32"/>
      <c r="BG389" s="32"/>
      <c r="BH389" s="32"/>
      <c r="BI389" s="32"/>
    </row>
    <row r="390" spans="51:61" ht="15">
      <c r="AY390" s="32"/>
      <c r="AZ390" s="32"/>
      <c r="BA390" s="32"/>
      <c r="BB390" s="32"/>
      <c r="BC390" s="32"/>
      <c r="BD390" s="32"/>
      <c r="BE390" s="32"/>
      <c r="BF390" s="32"/>
      <c r="BG390" s="32"/>
      <c r="BH390" s="32"/>
      <c r="BI390" s="32"/>
    </row>
    <row r="391" spans="51:61" ht="15">
      <c r="AY391" s="32"/>
      <c r="AZ391" s="32"/>
      <c r="BA391" s="32"/>
      <c r="BB391" s="32"/>
      <c r="BC391" s="32"/>
      <c r="BD391" s="32"/>
      <c r="BE391" s="32"/>
      <c r="BF391" s="32"/>
      <c r="BG391" s="32"/>
      <c r="BH391" s="32"/>
      <c r="BI391" s="32"/>
    </row>
    <row r="392" spans="51:61" ht="15">
      <c r="AY392" s="32"/>
      <c r="AZ392" s="32"/>
      <c r="BA392" s="32"/>
      <c r="BB392" s="32"/>
      <c r="BC392" s="32"/>
      <c r="BD392" s="32"/>
      <c r="BE392" s="32"/>
      <c r="BF392" s="32"/>
      <c r="BG392" s="32"/>
      <c r="BH392" s="32"/>
      <c r="BI392" s="32"/>
    </row>
    <row r="393" spans="51:61" ht="15">
      <c r="AY393" s="32"/>
      <c r="AZ393" s="32"/>
      <c r="BA393" s="32"/>
      <c r="BB393" s="32"/>
      <c r="BC393" s="32"/>
      <c r="BD393" s="32"/>
      <c r="BE393" s="32"/>
      <c r="BF393" s="32"/>
      <c r="BG393" s="32"/>
      <c r="BH393" s="32"/>
      <c r="BI393" s="32"/>
    </row>
    <row r="394" spans="51:61" ht="15">
      <c r="AY394" s="32"/>
      <c r="AZ394" s="32"/>
      <c r="BA394" s="32"/>
      <c r="BB394" s="32"/>
      <c r="BC394" s="32"/>
      <c r="BD394" s="32"/>
      <c r="BE394" s="32"/>
      <c r="BF394" s="32"/>
      <c r="BG394" s="32"/>
      <c r="BH394" s="32"/>
      <c r="BI394" s="32"/>
    </row>
    <row r="395" spans="51:61" ht="15">
      <c r="AY395" s="32"/>
      <c r="AZ395" s="32"/>
      <c r="BA395" s="32"/>
      <c r="BB395" s="32"/>
      <c r="BC395" s="32"/>
      <c r="BD395" s="32"/>
      <c r="BE395" s="32"/>
      <c r="BF395" s="32"/>
      <c r="BG395" s="32"/>
      <c r="BH395" s="32"/>
      <c r="BI395" s="32"/>
    </row>
    <row r="626" ht="15">
      <c r="EE626" s="123"/>
    </row>
    <row r="721" ht="15">
      <c r="FY721" s="123"/>
    </row>
    <row r="731" ht="15">
      <c r="EF731" s="123"/>
    </row>
    <row r="775" ht="15">
      <c r="DS775" s="142"/>
    </row>
    <row r="800" ht="15">
      <c r="EX800" s="166"/>
    </row>
    <row r="918" ht="15">
      <c r="CX918" s="167"/>
    </row>
    <row r="933" ht="15">
      <c r="CX933" s="167"/>
    </row>
  </sheetData>
  <sheetProtection/>
  <mergeCells count="117">
    <mergeCell ref="BK321:BL321"/>
    <mergeCell ref="BK326:BL326"/>
    <mergeCell ref="BK245:BL245"/>
    <mergeCell ref="BK252:BL252"/>
    <mergeCell ref="BK254:BL254"/>
    <mergeCell ref="BK277:BL277"/>
    <mergeCell ref="BK294:BL294"/>
    <mergeCell ref="BK315:BL315"/>
    <mergeCell ref="BQ220:BR220"/>
    <mergeCell ref="BN221:BO221"/>
    <mergeCell ref="BQ222:BR222"/>
    <mergeCell ref="BN226:BO226"/>
    <mergeCell ref="BK237:BL237"/>
    <mergeCell ref="BK243:BL243"/>
    <mergeCell ref="BQ191:BR191"/>
    <mergeCell ref="BN193:BO193"/>
    <mergeCell ref="BK201:BL201"/>
    <mergeCell ref="BN203:BO203"/>
    <mergeCell ref="BQ203:BR203"/>
    <mergeCell ref="BN219:BO219"/>
    <mergeCell ref="BQ168:BR168"/>
    <mergeCell ref="BK170:BL170"/>
    <mergeCell ref="BN170:BO170"/>
    <mergeCell ref="BQ173:BR173"/>
    <mergeCell ref="BN178:BO178"/>
    <mergeCell ref="BK187:BL187"/>
    <mergeCell ref="BQ132:BR132"/>
    <mergeCell ref="BK134:BL134"/>
    <mergeCell ref="BK136:BL136"/>
    <mergeCell ref="BN143:BO143"/>
    <mergeCell ref="BQ143:BR143"/>
    <mergeCell ref="BN163:BO163"/>
    <mergeCell ref="BQ163:BR163"/>
    <mergeCell ref="BK123:BL123"/>
    <mergeCell ref="BN123:BO123"/>
    <mergeCell ref="BQ123:BR123"/>
    <mergeCell ref="BK126:BL126"/>
    <mergeCell ref="BK131:BL131"/>
    <mergeCell ref="BN131:BO131"/>
    <mergeCell ref="BN99:BO99"/>
    <mergeCell ref="BQ99:BR99"/>
    <mergeCell ref="BT100:BU100"/>
    <mergeCell ref="BT106:BU106"/>
    <mergeCell ref="BK115:BL115"/>
    <mergeCell ref="BT119:BU119"/>
    <mergeCell ref="BN91:BO91"/>
    <mergeCell ref="BQ91:BR91"/>
    <mergeCell ref="BN93:BO93"/>
    <mergeCell ref="BQ93:BR93"/>
    <mergeCell ref="BN96:BO96"/>
    <mergeCell ref="BQ96:BR96"/>
    <mergeCell ref="BK80:BL80"/>
    <mergeCell ref="BQ80:BR80"/>
    <mergeCell ref="BN81:BO81"/>
    <mergeCell ref="BT85:BU85"/>
    <mergeCell ref="BN88:BO88"/>
    <mergeCell ref="BQ88:BR88"/>
    <mergeCell ref="BT88:BU88"/>
    <mergeCell ref="BT66:BU66"/>
    <mergeCell ref="BW66:BX66"/>
    <mergeCell ref="BT70:BU70"/>
    <mergeCell ref="BW71:BX71"/>
    <mergeCell ref="BT79:BU79"/>
    <mergeCell ref="BW79:BX79"/>
    <mergeCell ref="BT53:BU53"/>
    <mergeCell ref="BW54:BX54"/>
    <mergeCell ref="BT55:BU55"/>
    <mergeCell ref="BN56:BO56"/>
    <mergeCell ref="BQ57:BR57"/>
    <mergeCell ref="BW57:BX57"/>
    <mergeCell ref="BW37:BX37"/>
    <mergeCell ref="BW43:BX43"/>
    <mergeCell ref="BW45:BX45"/>
    <mergeCell ref="BT46:BU46"/>
    <mergeCell ref="BK50:BL50"/>
    <mergeCell ref="BT50:BU50"/>
    <mergeCell ref="BW50:BX50"/>
    <mergeCell ref="BK28:BL28"/>
    <mergeCell ref="BT30:BU30"/>
    <mergeCell ref="BW30:BX30"/>
    <mergeCell ref="BW33:BX33"/>
    <mergeCell ref="BW35:BX35"/>
    <mergeCell ref="BN36:BO36"/>
    <mergeCell ref="BQ36:BR36"/>
    <mergeCell ref="BW11:BX11"/>
    <mergeCell ref="BT13:BU13"/>
    <mergeCell ref="BW13:BX13"/>
    <mergeCell ref="BT17:BU17"/>
    <mergeCell ref="BQ21:BR21"/>
    <mergeCell ref="BN22:BO22"/>
    <mergeCell ref="BW22:BX22"/>
    <mergeCell ref="BK6:BL6"/>
    <mergeCell ref="BN6:BO6"/>
    <mergeCell ref="BQ6:BR6"/>
    <mergeCell ref="BT6:BU6"/>
    <mergeCell ref="BW6:BX6"/>
    <mergeCell ref="BK7:BL7"/>
    <mergeCell ref="BN7:BO7"/>
    <mergeCell ref="BQ7:BR7"/>
    <mergeCell ref="BT7:BU7"/>
    <mergeCell ref="BW7:BX7"/>
    <mergeCell ref="AE3:AG4"/>
    <mergeCell ref="AY3:BC3"/>
    <mergeCell ref="BE3:BI3"/>
    <mergeCell ref="BY3:CC3"/>
    <mergeCell ref="CE3:CI3"/>
    <mergeCell ref="CK3:CO3"/>
    <mergeCell ref="AY2:BC2"/>
    <mergeCell ref="BE2:BI2"/>
    <mergeCell ref="BY2:CC2"/>
    <mergeCell ref="CE2:CI2"/>
    <mergeCell ref="CK2:CO2"/>
    <mergeCell ref="C3:D4"/>
    <mergeCell ref="I3:K4"/>
    <mergeCell ref="O3:Q4"/>
    <mergeCell ref="T3:V4"/>
    <mergeCell ref="Y3:AA4"/>
  </mergeCells>
  <conditionalFormatting sqref="Q7:Q156">
    <cfRule type="cellIs" priority="2" dxfId="1" operator="equal" stopIfTrue="1">
      <formula>"D/ST"</formula>
    </cfRule>
  </conditionalFormatting>
  <conditionalFormatting sqref="V7:V206">
    <cfRule type="cellIs" priority="1" dxfId="1" operator="equal" stopIfTrue="1">
      <formula>"DST"</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112"/>
  <sheetViews>
    <sheetView zoomScale="115" zoomScaleNormal="115" zoomScalePageLayoutView="0" workbookViewId="0" topLeftCell="A7">
      <selection activeCell="B8" sqref="B8"/>
    </sheetView>
  </sheetViews>
  <sheetFormatPr defaultColWidth="9.140625" defaultRowHeight="15"/>
  <cols>
    <col min="1" max="1" width="2.8515625" style="0" bestFit="1" customWidth="1"/>
    <col min="3" max="3" width="20.28125" style="0" customWidth="1"/>
    <col min="4" max="4" width="9.140625" style="0" customWidth="1"/>
    <col min="5" max="5" width="13.7109375" style="0" customWidth="1"/>
    <col min="6" max="6" width="9.28125" style="0" customWidth="1"/>
    <col min="7" max="7" width="20.28125" style="0" customWidth="1"/>
    <col min="8" max="8" width="20.421875" style="0" customWidth="1"/>
    <col min="9" max="9" width="13.421875" style="0" customWidth="1"/>
    <col min="10" max="13" width="9.7109375" style="0" customWidth="1"/>
    <col min="14" max="14" width="13.57421875" style="0" customWidth="1"/>
    <col min="15" max="15" width="9.7109375" style="0" customWidth="1"/>
    <col min="16" max="20" width="0" style="0" hidden="1" customWidth="1"/>
    <col min="22" max="22" width="20.28125" style="0" bestFit="1" customWidth="1"/>
    <col min="24" max="24" width="13.7109375" style="0" bestFit="1" customWidth="1"/>
    <col min="25" max="25" width="9.28125" style="0" customWidth="1"/>
    <col min="26" max="26" width="4.7109375" style="0" customWidth="1"/>
    <col min="28" max="28" width="20.28125" style="0" bestFit="1" customWidth="1"/>
    <col min="30" max="30" width="13.7109375" style="0" bestFit="1" customWidth="1"/>
    <col min="31" max="31" width="9.28125" style="0" customWidth="1"/>
    <col min="32" max="32" width="4.7109375" style="0" customWidth="1"/>
    <col min="33" max="33" width="4.00390625" style="0" hidden="1" customWidth="1"/>
    <col min="34" max="34" width="20.28125" style="0" hidden="1" customWidth="1"/>
    <col min="35" max="35" width="1.7109375" style="0" hidden="1" customWidth="1"/>
    <col min="36" max="36" width="4.00390625" style="0" hidden="1" customWidth="1"/>
    <col min="37" max="37" width="21.8515625" style="0" hidden="1" customWidth="1"/>
    <col min="38" max="38" width="1.7109375" style="0" hidden="1" customWidth="1"/>
    <col min="39" max="39" width="4.00390625" style="0" hidden="1" customWidth="1"/>
    <col min="40" max="40" width="29.00390625" style="0" hidden="1" customWidth="1"/>
    <col min="41" max="41" width="1.7109375" style="0" hidden="1" customWidth="1"/>
    <col min="42" max="42" width="4.00390625" style="0" hidden="1" customWidth="1"/>
    <col min="43" max="43" width="19.140625" style="0" hidden="1" customWidth="1"/>
    <col min="44" max="44" width="1.7109375" style="0" hidden="1" customWidth="1"/>
    <col min="45" max="45" width="3.00390625" style="0" hidden="1" customWidth="1"/>
    <col min="46" max="46" width="17.7109375" style="0" hidden="1" customWidth="1"/>
    <col min="48" max="48" width="20.28125" style="0" bestFit="1" customWidth="1"/>
    <col min="50" max="50" width="13.7109375" style="0" bestFit="1" customWidth="1"/>
    <col min="51" max="51" width="9.28125" style="0" customWidth="1"/>
    <col min="52" max="52" width="4.7109375" style="0" customWidth="1"/>
    <col min="54" max="54" width="20.28125" style="0" bestFit="1" customWidth="1"/>
    <col min="56" max="56" width="13.7109375" style="0" bestFit="1" customWidth="1"/>
    <col min="57" max="57" width="9.28125" style="0" customWidth="1"/>
    <col min="58" max="58" width="4.7109375" style="0" customWidth="1"/>
    <col min="60" max="60" width="20.28125" style="0" bestFit="1" customWidth="1"/>
    <col min="62" max="62" width="13.7109375" style="0" bestFit="1" customWidth="1"/>
    <col min="63" max="63" width="9.28125" style="0" customWidth="1"/>
    <col min="66" max="66" width="20.28125" style="0" bestFit="1" customWidth="1"/>
    <col min="68" max="68" width="13.7109375" style="0" bestFit="1" customWidth="1"/>
    <col min="69" max="69" width="9.28125" style="0" customWidth="1"/>
    <col min="73" max="73" width="19.00390625" style="0" bestFit="1" customWidth="1"/>
    <col min="74" max="74" width="4.140625" style="0" bestFit="1" customWidth="1"/>
    <col min="75" max="75" width="4.8515625" style="0" bestFit="1" customWidth="1"/>
  </cols>
  <sheetData>
    <row r="1" spans="1:6" ht="45">
      <c r="A1" s="13" t="str">
        <f>ROW()&amp;")"</f>
        <v>1)</v>
      </c>
      <c r="B1" s="20" t="s">
        <v>1116</v>
      </c>
      <c r="C1" s="21"/>
      <c r="D1" s="21"/>
      <c r="E1" s="21"/>
      <c r="F1" s="22"/>
    </row>
    <row r="2" spans="1:6" ht="60">
      <c r="A2" s="13" t="str">
        <f aca="true" t="shared" si="0" ref="A2:A9">ROW()&amp;")"</f>
        <v>2)</v>
      </c>
      <c r="B2" s="20" t="s">
        <v>1119</v>
      </c>
      <c r="C2" s="21"/>
      <c r="D2" s="21"/>
      <c r="E2" s="21"/>
      <c r="F2" s="22"/>
    </row>
    <row r="3" spans="1:6" ht="30">
      <c r="A3" s="13" t="str">
        <f t="shared" si="0"/>
        <v>3)</v>
      </c>
      <c r="B3" s="20" t="s">
        <v>1120</v>
      </c>
      <c r="C3" s="21"/>
      <c r="D3" s="21"/>
      <c r="E3" s="21"/>
      <c r="F3" s="22"/>
    </row>
    <row r="4" spans="1:6" ht="30">
      <c r="A4" s="13" t="str">
        <f t="shared" si="0"/>
        <v>4)</v>
      </c>
      <c r="B4" s="20" t="s">
        <v>1122</v>
      </c>
      <c r="C4" s="21"/>
      <c r="D4" s="21"/>
      <c r="E4" s="21"/>
      <c r="F4" s="22"/>
    </row>
    <row r="5" spans="1:6" ht="105">
      <c r="A5" s="13" t="str">
        <f t="shared" si="0"/>
        <v>5)</v>
      </c>
      <c r="B5" s="20" t="s">
        <v>1123</v>
      </c>
      <c r="C5" s="21"/>
      <c r="D5" s="21"/>
      <c r="E5" s="21"/>
      <c r="F5" s="22"/>
    </row>
    <row r="6" spans="1:6" ht="15">
      <c r="A6" s="13" t="str">
        <f t="shared" si="0"/>
        <v>6)</v>
      </c>
      <c r="B6" s="20" t="s">
        <v>1117</v>
      </c>
      <c r="C6" s="21"/>
      <c r="D6" s="21"/>
      <c r="E6" s="21"/>
      <c r="F6" s="22"/>
    </row>
    <row r="7" spans="1:6" ht="15">
      <c r="A7" s="13" t="str">
        <f t="shared" si="0"/>
        <v>7)</v>
      </c>
      <c r="B7" s="20" t="s">
        <v>1118</v>
      </c>
      <c r="C7" s="21"/>
      <c r="D7" s="21"/>
      <c r="E7" s="21"/>
      <c r="F7" s="22"/>
    </row>
    <row r="8" spans="1:6" ht="30">
      <c r="A8" s="13" t="str">
        <f t="shared" si="0"/>
        <v>8)</v>
      </c>
      <c r="B8" s="20" t="s">
        <v>1252</v>
      </c>
      <c r="C8" s="21"/>
      <c r="D8" s="21"/>
      <c r="E8" s="21"/>
      <c r="F8" s="22"/>
    </row>
    <row r="9" spans="1:6" ht="30">
      <c r="A9" s="13" t="str">
        <f t="shared" si="0"/>
        <v>9)</v>
      </c>
      <c r="B9" s="20" t="s">
        <v>1121</v>
      </c>
      <c r="C9" s="21"/>
      <c r="D9" s="21"/>
      <c r="E9" s="21"/>
      <c r="F9" s="22"/>
    </row>
    <row r="11" ht="15.75" thickBot="1"/>
    <row r="12" spans="2:9" ht="15.75" thickBot="1">
      <c r="B12" s="168" t="s">
        <v>71</v>
      </c>
      <c r="C12" s="169" t="s">
        <v>67</v>
      </c>
      <c r="D12" s="169" t="s">
        <v>68</v>
      </c>
      <c r="E12" s="169" t="s">
        <v>69</v>
      </c>
      <c r="F12" s="170" t="s">
        <v>70</v>
      </c>
      <c r="H12" s="174" t="s">
        <v>1251</v>
      </c>
      <c r="I12" s="177"/>
    </row>
    <row r="13" spans="2:9" ht="15">
      <c r="B13" s="74">
        <v>1</v>
      </c>
      <c r="C13" s="75" t="s">
        <v>89</v>
      </c>
      <c r="D13" s="75" t="s">
        <v>82</v>
      </c>
      <c r="E13" s="75" t="s">
        <v>83</v>
      </c>
      <c r="F13" s="76">
        <v>7</v>
      </c>
      <c r="H13" s="174" t="s">
        <v>67</v>
      </c>
      <c r="I13" s="177" t="s">
        <v>1250</v>
      </c>
    </row>
    <row r="14" spans="2:9" ht="15">
      <c r="B14" s="100">
        <v>2</v>
      </c>
      <c r="C14" s="101" t="s">
        <v>110</v>
      </c>
      <c r="D14" s="101" t="s">
        <v>94</v>
      </c>
      <c r="E14" s="101" t="s">
        <v>107</v>
      </c>
      <c r="F14" s="102">
        <v>9</v>
      </c>
      <c r="H14" s="173" t="s">
        <v>1230</v>
      </c>
      <c r="I14" s="178">
        <v>189</v>
      </c>
    </row>
    <row r="15" spans="2:9" ht="15">
      <c r="B15" s="100">
        <v>3</v>
      </c>
      <c r="C15" s="101" t="s">
        <v>127</v>
      </c>
      <c r="D15" s="101" t="s">
        <v>94</v>
      </c>
      <c r="E15" s="101" t="s">
        <v>124</v>
      </c>
      <c r="F15" s="102">
        <v>8</v>
      </c>
      <c r="H15" s="175" t="s">
        <v>1246</v>
      </c>
      <c r="I15" s="179">
        <v>187</v>
      </c>
    </row>
    <row r="16" spans="2:9" ht="15">
      <c r="B16" s="100">
        <v>4</v>
      </c>
      <c r="C16" s="101" t="s">
        <v>143</v>
      </c>
      <c r="D16" s="101" t="s">
        <v>94</v>
      </c>
      <c r="E16" s="101" t="s">
        <v>139</v>
      </c>
      <c r="F16" s="102">
        <v>8</v>
      </c>
      <c r="H16" s="175" t="s">
        <v>977</v>
      </c>
      <c r="I16" s="179">
        <v>128.5</v>
      </c>
    </row>
    <row r="17" spans="2:9" ht="15">
      <c r="B17" s="100">
        <v>5</v>
      </c>
      <c r="C17" s="101" t="s">
        <v>145</v>
      </c>
      <c r="D17" s="101" t="s">
        <v>94</v>
      </c>
      <c r="E17" s="101" t="s">
        <v>146</v>
      </c>
      <c r="F17" s="102">
        <v>6</v>
      </c>
      <c r="H17" s="175" t="s">
        <v>585</v>
      </c>
      <c r="I17" s="179">
        <v>52</v>
      </c>
    </row>
    <row r="18" spans="2:9" ht="15">
      <c r="B18" s="100">
        <v>6</v>
      </c>
      <c r="C18" s="101" t="s">
        <v>181</v>
      </c>
      <c r="D18" s="101" t="s">
        <v>94</v>
      </c>
      <c r="E18" s="101" t="s">
        <v>173</v>
      </c>
      <c r="F18" s="102">
        <v>5</v>
      </c>
      <c r="H18" s="175" t="s">
        <v>576</v>
      </c>
      <c r="I18" s="179">
        <v>108.1</v>
      </c>
    </row>
    <row r="19" spans="2:9" ht="15">
      <c r="B19" s="100">
        <v>7</v>
      </c>
      <c r="C19" s="101" t="s">
        <v>159</v>
      </c>
      <c r="D19" s="101" t="s">
        <v>94</v>
      </c>
      <c r="E19" s="101" t="s">
        <v>184</v>
      </c>
      <c r="F19" s="102">
        <v>6</v>
      </c>
      <c r="H19" s="175" t="s">
        <v>1163</v>
      </c>
      <c r="I19" s="179">
        <v>188</v>
      </c>
    </row>
    <row r="20" spans="2:9" ht="15">
      <c r="B20" s="100">
        <v>8</v>
      </c>
      <c r="C20" s="101" t="s">
        <v>161</v>
      </c>
      <c r="D20" s="101" t="s">
        <v>94</v>
      </c>
      <c r="E20" s="101" t="s">
        <v>98</v>
      </c>
      <c r="F20" s="102">
        <v>6</v>
      </c>
      <c r="H20" s="175" t="s">
        <v>117</v>
      </c>
      <c r="I20" s="179">
        <v>43.5</v>
      </c>
    </row>
    <row r="21" spans="2:9" ht="15">
      <c r="B21" s="100">
        <v>9</v>
      </c>
      <c r="C21" s="101" t="s">
        <v>217</v>
      </c>
      <c r="D21" s="101" t="s">
        <v>94</v>
      </c>
      <c r="E21" s="101" t="s">
        <v>213</v>
      </c>
      <c r="F21" s="102">
        <v>10</v>
      </c>
      <c r="H21" s="175" t="s">
        <v>884</v>
      </c>
      <c r="I21" s="179">
        <v>131.4</v>
      </c>
    </row>
    <row r="22" spans="2:9" ht="15">
      <c r="B22" s="100">
        <v>10</v>
      </c>
      <c r="C22" s="101" t="s">
        <v>219</v>
      </c>
      <c r="D22" s="101" t="s">
        <v>94</v>
      </c>
      <c r="E22" s="101" t="s">
        <v>130</v>
      </c>
      <c r="F22" s="102">
        <v>5</v>
      </c>
      <c r="H22" s="175" t="s">
        <v>132</v>
      </c>
      <c r="I22" s="179">
        <v>76.83333333333333</v>
      </c>
    </row>
    <row r="23" spans="2:9" ht="15">
      <c r="B23" s="100">
        <v>11</v>
      </c>
      <c r="C23" s="101" t="s">
        <v>267</v>
      </c>
      <c r="D23" s="101" t="s">
        <v>94</v>
      </c>
      <c r="E23" s="101" t="s">
        <v>241</v>
      </c>
      <c r="F23" s="102">
        <v>8</v>
      </c>
      <c r="H23" s="175" t="s">
        <v>1010</v>
      </c>
      <c r="I23" s="179">
        <v>160</v>
      </c>
    </row>
    <row r="24" spans="2:9" ht="15">
      <c r="B24" s="100">
        <v>12</v>
      </c>
      <c r="C24" s="101" t="s">
        <v>178</v>
      </c>
      <c r="D24" s="101" t="s">
        <v>154</v>
      </c>
      <c r="E24" s="101" t="s">
        <v>98</v>
      </c>
      <c r="F24" s="102">
        <v>6</v>
      </c>
      <c r="H24" s="175" t="s">
        <v>118</v>
      </c>
      <c r="I24" s="179">
        <v>43.5</v>
      </c>
    </row>
    <row r="25" spans="2:9" ht="15">
      <c r="B25" s="100">
        <v>13</v>
      </c>
      <c r="C25" s="101" t="s">
        <v>295</v>
      </c>
      <c r="D25" s="101" t="s">
        <v>97</v>
      </c>
      <c r="E25" s="101" t="s">
        <v>98</v>
      </c>
      <c r="F25" s="102">
        <v>6</v>
      </c>
      <c r="H25" s="175" t="s">
        <v>133</v>
      </c>
      <c r="I25" s="179">
        <v>40.166666666666664</v>
      </c>
    </row>
    <row r="26" spans="2:9" ht="15">
      <c r="B26" s="100">
        <v>14</v>
      </c>
      <c r="C26" s="101" t="s">
        <v>297</v>
      </c>
      <c r="D26" s="101" t="s">
        <v>97</v>
      </c>
      <c r="E26" s="101" t="s">
        <v>114</v>
      </c>
      <c r="F26" s="102">
        <v>7</v>
      </c>
      <c r="H26" s="175" t="s">
        <v>1004</v>
      </c>
      <c r="I26" s="179">
        <v>170</v>
      </c>
    </row>
    <row r="27" spans="2:9" ht="15">
      <c r="B27" s="100">
        <v>15</v>
      </c>
      <c r="C27" s="101" t="s">
        <v>378</v>
      </c>
      <c r="D27" s="101" t="s">
        <v>97</v>
      </c>
      <c r="E27" s="101" t="s">
        <v>164</v>
      </c>
      <c r="F27" s="102">
        <v>8</v>
      </c>
      <c r="H27" s="175" t="s">
        <v>936</v>
      </c>
      <c r="I27" s="179">
        <v>149</v>
      </c>
    </row>
    <row r="28" spans="2:9" ht="15">
      <c r="B28" s="100">
        <v>16</v>
      </c>
      <c r="C28" s="101" t="s">
        <v>327</v>
      </c>
      <c r="D28" s="101" t="s">
        <v>97</v>
      </c>
      <c r="E28" s="101" t="s">
        <v>107</v>
      </c>
      <c r="F28" s="102">
        <v>9</v>
      </c>
      <c r="H28" s="175" t="s">
        <v>859</v>
      </c>
      <c r="I28" s="179">
        <v>129.25</v>
      </c>
    </row>
    <row r="29" spans="2:9" ht="15">
      <c r="B29" s="100">
        <v>17</v>
      </c>
      <c r="C29" s="101" t="s">
        <v>418</v>
      </c>
      <c r="D29" s="101" t="s">
        <v>97</v>
      </c>
      <c r="E29" s="101" t="s">
        <v>98</v>
      </c>
      <c r="F29" s="102">
        <v>6</v>
      </c>
      <c r="H29" s="175" t="s">
        <v>150</v>
      </c>
      <c r="I29" s="179">
        <v>33.166666666666664</v>
      </c>
    </row>
    <row r="30" spans="2:9" ht="15">
      <c r="B30" s="100">
        <v>18</v>
      </c>
      <c r="C30" s="101" t="s">
        <v>255</v>
      </c>
      <c r="D30" s="101" t="s">
        <v>94</v>
      </c>
      <c r="E30" s="101" t="s">
        <v>211</v>
      </c>
      <c r="F30" s="102">
        <v>4</v>
      </c>
      <c r="H30" s="175" t="s">
        <v>985</v>
      </c>
      <c r="I30" s="179">
        <v>163</v>
      </c>
    </row>
    <row r="31" spans="2:9" ht="15">
      <c r="B31" s="100">
        <v>19</v>
      </c>
      <c r="C31" s="101" t="s">
        <v>244</v>
      </c>
      <c r="D31" s="101" t="s">
        <v>94</v>
      </c>
      <c r="E31" s="101" t="s">
        <v>222</v>
      </c>
      <c r="F31" s="102">
        <v>6</v>
      </c>
      <c r="H31" s="175" t="s">
        <v>1197</v>
      </c>
      <c r="I31" s="179">
        <v>241</v>
      </c>
    </row>
    <row r="32" spans="2:9" ht="15">
      <c r="B32" s="100">
        <v>20</v>
      </c>
      <c r="C32" s="101" t="s">
        <v>282</v>
      </c>
      <c r="D32" s="101" t="s">
        <v>94</v>
      </c>
      <c r="E32" s="101" t="s">
        <v>134</v>
      </c>
      <c r="F32" s="102">
        <v>9</v>
      </c>
      <c r="H32" s="175" t="s">
        <v>1019</v>
      </c>
      <c r="I32" s="179">
        <v>170</v>
      </c>
    </row>
    <row r="33" spans="2:9" ht="15">
      <c r="B33" s="100">
        <v>21</v>
      </c>
      <c r="C33" s="101" t="s">
        <v>231</v>
      </c>
      <c r="D33" s="101" t="s">
        <v>94</v>
      </c>
      <c r="E33" s="101" t="s">
        <v>137</v>
      </c>
      <c r="F33" s="102">
        <v>4</v>
      </c>
      <c r="H33" s="175" t="s">
        <v>1136</v>
      </c>
      <c r="I33" s="179">
        <v>87</v>
      </c>
    </row>
    <row r="34" spans="2:9" ht="15">
      <c r="B34" s="100">
        <v>22</v>
      </c>
      <c r="C34" s="101" t="s">
        <v>377</v>
      </c>
      <c r="D34" s="101" t="s">
        <v>154</v>
      </c>
      <c r="E34" s="101" t="s">
        <v>137</v>
      </c>
      <c r="F34" s="102">
        <v>4</v>
      </c>
      <c r="H34" s="175" t="s">
        <v>1205</v>
      </c>
      <c r="I34" s="179">
        <v>88</v>
      </c>
    </row>
    <row r="35" spans="2:9" ht="15">
      <c r="B35" s="100">
        <v>23</v>
      </c>
      <c r="C35" s="101" t="s">
        <v>237</v>
      </c>
      <c r="D35" s="101" t="s">
        <v>97</v>
      </c>
      <c r="E35" s="101" t="s">
        <v>130</v>
      </c>
      <c r="F35" s="102">
        <v>5</v>
      </c>
      <c r="H35" s="175" t="s">
        <v>1220</v>
      </c>
      <c r="I35" s="179">
        <v>92</v>
      </c>
    </row>
    <row r="36" spans="2:9" ht="15">
      <c r="B36" s="100">
        <v>24</v>
      </c>
      <c r="C36" s="101" t="s">
        <v>426</v>
      </c>
      <c r="D36" s="101" t="s">
        <v>97</v>
      </c>
      <c r="E36" s="101" t="s">
        <v>204</v>
      </c>
      <c r="F36" s="102">
        <v>6</v>
      </c>
      <c r="H36" s="175" t="s">
        <v>842</v>
      </c>
      <c r="I36" s="179">
        <v>118</v>
      </c>
    </row>
    <row r="37" spans="2:9" ht="15">
      <c r="B37" s="100">
        <v>25</v>
      </c>
      <c r="C37" s="101" t="s">
        <v>444</v>
      </c>
      <c r="D37" s="101" t="s">
        <v>97</v>
      </c>
      <c r="E37" s="101" t="s">
        <v>103</v>
      </c>
      <c r="F37" s="102">
        <v>8</v>
      </c>
      <c r="H37" s="175" t="s">
        <v>208</v>
      </c>
      <c r="I37" s="179">
        <v>110.5</v>
      </c>
    </row>
    <row r="38" spans="2:9" ht="15">
      <c r="B38" s="100">
        <v>26</v>
      </c>
      <c r="C38" s="101" t="s">
        <v>150</v>
      </c>
      <c r="D38" s="101" t="s">
        <v>196</v>
      </c>
      <c r="E38" s="101" t="s">
        <v>95</v>
      </c>
      <c r="F38" s="102">
        <v>7</v>
      </c>
      <c r="H38" s="175" t="s">
        <v>1152</v>
      </c>
      <c r="I38" s="179">
        <v>167</v>
      </c>
    </row>
    <row r="39" spans="2:9" ht="15">
      <c r="B39" s="100">
        <v>27</v>
      </c>
      <c r="C39" s="101" t="s">
        <v>317</v>
      </c>
      <c r="D39" s="101" t="s">
        <v>94</v>
      </c>
      <c r="E39" s="101" t="s">
        <v>103</v>
      </c>
      <c r="F39" s="102">
        <v>8</v>
      </c>
      <c r="H39" s="175" t="s">
        <v>721</v>
      </c>
      <c r="I39" s="179">
        <v>100.33333333333333</v>
      </c>
    </row>
    <row r="40" spans="2:9" ht="15">
      <c r="B40" s="100">
        <v>28</v>
      </c>
      <c r="C40" s="101" t="s">
        <v>336</v>
      </c>
      <c r="D40" s="101" t="s">
        <v>94</v>
      </c>
      <c r="E40" s="101" t="s">
        <v>104</v>
      </c>
      <c r="F40" s="102">
        <v>4</v>
      </c>
      <c r="H40" s="175" t="s">
        <v>744</v>
      </c>
      <c r="I40" s="179">
        <v>103.66666666666667</v>
      </c>
    </row>
    <row r="41" spans="2:9" ht="15">
      <c r="B41" s="100">
        <v>29</v>
      </c>
      <c r="C41" s="101" t="s">
        <v>389</v>
      </c>
      <c r="D41" s="101" t="s">
        <v>94</v>
      </c>
      <c r="E41" s="101" t="s">
        <v>340</v>
      </c>
      <c r="F41" s="102">
        <v>10</v>
      </c>
      <c r="H41" s="175" t="s">
        <v>739</v>
      </c>
      <c r="I41" s="179">
        <v>93.16666666666667</v>
      </c>
    </row>
    <row r="42" spans="2:9" ht="15">
      <c r="B42" s="100">
        <v>30</v>
      </c>
      <c r="C42" s="101" t="s">
        <v>452</v>
      </c>
      <c r="D42" s="101" t="s">
        <v>94</v>
      </c>
      <c r="E42" s="101" t="s">
        <v>137</v>
      </c>
      <c r="F42" s="102">
        <v>4</v>
      </c>
      <c r="H42" s="175" t="s">
        <v>1245</v>
      </c>
      <c r="I42" s="179">
        <v>180</v>
      </c>
    </row>
    <row r="43" spans="2:9" ht="15">
      <c r="B43" s="100">
        <v>31</v>
      </c>
      <c r="C43" s="101" t="s">
        <v>287</v>
      </c>
      <c r="D43" s="101" t="s">
        <v>94</v>
      </c>
      <c r="E43" s="101" t="s">
        <v>307</v>
      </c>
      <c r="F43" s="102">
        <v>9</v>
      </c>
      <c r="H43" s="175" t="s">
        <v>1216</v>
      </c>
      <c r="I43" s="179">
        <v>188</v>
      </c>
    </row>
    <row r="44" spans="2:9" ht="15">
      <c r="B44" s="100">
        <v>32</v>
      </c>
      <c r="C44" s="101" t="s">
        <v>436</v>
      </c>
      <c r="D44" s="101" t="s">
        <v>94</v>
      </c>
      <c r="E44" s="101" t="s">
        <v>152</v>
      </c>
      <c r="F44" s="102">
        <v>9</v>
      </c>
      <c r="H44" s="175" t="s">
        <v>1180</v>
      </c>
      <c r="I44" s="179">
        <v>208.5</v>
      </c>
    </row>
    <row r="45" spans="2:9" ht="15">
      <c r="B45" s="100">
        <v>33</v>
      </c>
      <c r="C45" s="101" t="s">
        <v>117</v>
      </c>
      <c r="D45" s="101" t="s">
        <v>94</v>
      </c>
      <c r="E45" s="101" t="s">
        <v>168</v>
      </c>
      <c r="F45" s="102">
        <v>10</v>
      </c>
      <c r="H45" s="175" t="s">
        <v>733</v>
      </c>
      <c r="I45" s="179">
        <v>92.16666666666667</v>
      </c>
    </row>
    <row r="46" spans="2:9" ht="15">
      <c r="B46" s="100">
        <v>34</v>
      </c>
      <c r="C46" s="101" t="s">
        <v>434</v>
      </c>
      <c r="D46" s="101" t="s">
        <v>94</v>
      </c>
      <c r="E46" s="101" t="s">
        <v>262</v>
      </c>
      <c r="F46" s="102">
        <v>6</v>
      </c>
      <c r="H46" s="175" t="s">
        <v>436</v>
      </c>
      <c r="I46" s="179">
        <v>33.5</v>
      </c>
    </row>
    <row r="47" spans="2:9" ht="15">
      <c r="B47" s="100">
        <v>35</v>
      </c>
      <c r="C47" s="101" t="s">
        <v>576</v>
      </c>
      <c r="D47" s="101" t="s">
        <v>94</v>
      </c>
      <c r="E47" s="101" t="s">
        <v>120</v>
      </c>
      <c r="F47" s="102">
        <v>5</v>
      </c>
      <c r="H47" s="175" t="s">
        <v>1043</v>
      </c>
      <c r="I47" s="179">
        <v>143.25</v>
      </c>
    </row>
    <row r="48" spans="2:9" ht="15">
      <c r="B48" s="100">
        <v>36</v>
      </c>
      <c r="C48" s="101" t="s">
        <v>209</v>
      </c>
      <c r="D48" s="101" t="s">
        <v>94</v>
      </c>
      <c r="E48" s="101" t="s">
        <v>393</v>
      </c>
      <c r="F48" s="102">
        <v>10</v>
      </c>
      <c r="H48" s="175" t="s">
        <v>916</v>
      </c>
      <c r="I48" s="179">
        <v>128.5</v>
      </c>
    </row>
    <row r="49" spans="2:9" ht="15">
      <c r="B49" s="100">
        <v>37</v>
      </c>
      <c r="C49" s="101" t="s">
        <v>485</v>
      </c>
      <c r="D49" s="101" t="s">
        <v>94</v>
      </c>
      <c r="E49" s="101" t="s">
        <v>164</v>
      </c>
      <c r="F49" s="102">
        <v>8</v>
      </c>
      <c r="H49" s="175" t="s">
        <v>1209</v>
      </c>
      <c r="I49" s="179">
        <v>171.5</v>
      </c>
    </row>
    <row r="50" spans="2:9" ht="15">
      <c r="B50" s="100">
        <v>38</v>
      </c>
      <c r="C50" s="101" t="s">
        <v>564</v>
      </c>
      <c r="D50" s="101" t="s">
        <v>97</v>
      </c>
      <c r="E50" s="101" t="s">
        <v>213</v>
      </c>
      <c r="F50" s="102">
        <v>10</v>
      </c>
      <c r="H50" s="175" t="s">
        <v>655</v>
      </c>
      <c r="I50" s="179">
        <v>69.66666666666667</v>
      </c>
    </row>
    <row r="51" spans="2:9" ht="15">
      <c r="B51" s="100">
        <v>39</v>
      </c>
      <c r="C51" s="101" t="s">
        <v>458</v>
      </c>
      <c r="D51" s="101" t="s">
        <v>97</v>
      </c>
      <c r="E51" s="101" t="s">
        <v>222</v>
      </c>
      <c r="F51" s="102">
        <v>6</v>
      </c>
      <c r="H51" s="175" t="s">
        <v>225</v>
      </c>
      <c r="I51" s="179">
        <v>118.6</v>
      </c>
    </row>
    <row r="52" spans="2:9" ht="15">
      <c r="B52" s="100">
        <v>40</v>
      </c>
      <c r="C52" s="101" t="s">
        <v>474</v>
      </c>
      <c r="D52" s="101" t="s">
        <v>97</v>
      </c>
      <c r="E52" s="101" t="s">
        <v>137</v>
      </c>
      <c r="F52" s="102">
        <v>4</v>
      </c>
      <c r="H52" s="175" t="s">
        <v>1159</v>
      </c>
      <c r="I52" s="179">
        <v>187</v>
      </c>
    </row>
    <row r="53" spans="2:9" ht="15">
      <c r="B53" s="100">
        <v>41</v>
      </c>
      <c r="C53" s="101" t="s">
        <v>406</v>
      </c>
      <c r="D53" s="101" t="s">
        <v>154</v>
      </c>
      <c r="E53" s="101" t="s">
        <v>213</v>
      </c>
      <c r="F53" s="102">
        <v>10</v>
      </c>
      <c r="H53" s="175" t="s">
        <v>181</v>
      </c>
      <c r="I53" s="179">
        <v>7.166666666666667</v>
      </c>
    </row>
    <row r="54" spans="2:9" ht="15">
      <c r="B54" s="100">
        <v>42</v>
      </c>
      <c r="C54" s="101" t="s">
        <v>533</v>
      </c>
      <c r="D54" s="101" t="s">
        <v>97</v>
      </c>
      <c r="E54" s="101" t="s">
        <v>262</v>
      </c>
      <c r="F54" s="102">
        <v>6</v>
      </c>
      <c r="H54" s="175" t="s">
        <v>1184</v>
      </c>
      <c r="I54" s="179">
        <v>222</v>
      </c>
    </row>
    <row r="55" spans="2:9" ht="15">
      <c r="B55" s="100">
        <v>43</v>
      </c>
      <c r="C55" s="101" t="s">
        <v>118</v>
      </c>
      <c r="D55" s="101" t="s">
        <v>97</v>
      </c>
      <c r="E55" s="101" t="s">
        <v>168</v>
      </c>
      <c r="F55" s="102">
        <v>10</v>
      </c>
      <c r="H55" s="175" t="s">
        <v>1225</v>
      </c>
      <c r="I55" s="179">
        <v>132</v>
      </c>
    </row>
    <row r="56" spans="2:9" ht="15">
      <c r="B56" s="100">
        <v>44</v>
      </c>
      <c r="C56" s="101" t="s">
        <v>355</v>
      </c>
      <c r="D56" s="101" t="s">
        <v>97</v>
      </c>
      <c r="E56" s="101" t="s">
        <v>234</v>
      </c>
      <c r="F56" s="102">
        <v>7</v>
      </c>
      <c r="H56" s="175" t="s">
        <v>1211</v>
      </c>
      <c r="I56" s="179">
        <v>165</v>
      </c>
    </row>
    <row r="57" spans="2:9" ht="15">
      <c r="B57" s="100">
        <v>45</v>
      </c>
      <c r="C57" s="101" t="s">
        <v>439</v>
      </c>
      <c r="D57" s="101" t="s">
        <v>97</v>
      </c>
      <c r="E57" s="101" t="s">
        <v>184</v>
      </c>
      <c r="F57" s="102">
        <v>6</v>
      </c>
      <c r="H57" s="175" t="s">
        <v>1192</v>
      </c>
      <c r="I57" s="179">
        <v>235</v>
      </c>
    </row>
    <row r="58" spans="2:9" ht="15">
      <c r="B58" s="100">
        <v>46</v>
      </c>
      <c r="C58" s="101" t="s">
        <v>133</v>
      </c>
      <c r="D58" s="101" t="s">
        <v>97</v>
      </c>
      <c r="E58" s="101" t="s">
        <v>103</v>
      </c>
      <c r="F58" s="102">
        <v>8</v>
      </c>
      <c r="H58" s="175" t="s">
        <v>1072</v>
      </c>
      <c r="I58" s="179">
        <v>198</v>
      </c>
    </row>
    <row r="59" spans="2:9" ht="15">
      <c r="B59" s="100">
        <v>47</v>
      </c>
      <c r="C59" s="101" t="s">
        <v>561</v>
      </c>
      <c r="D59" s="101" t="s">
        <v>97</v>
      </c>
      <c r="E59" s="101" t="s">
        <v>152</v>
      </c>
      <c r="F59" s="102">
        <v>9</v>
      </c>
      <c r="H59" s="175" t="s">
        <v>550</v>
      </c>
      <c r="I59" s="179">
        <v>46</v>
      </c>
    </row>
    <row r="60" spans="2:9" ht="15">
      <c r="B60" s="100">
        <v>48</v>
      </c>
      <c r="C60" s="101" t="s">
        <v>512</v>
      </c>
      <c r="D60" s="101" t="s">
        <v>97</v>
      </c>
      <c r="E60" s="101" t="s">
        <v>130</v>
      </c>
      <c r="F60" s="102">
        <v>5</v>
      </c>
      <c r="H60" s="175" t="s">
        <v>665</v>
      </c>
      <c r="I60" s="179">
        <v>76.66666666666667</v>
      </c>
    </row>
    <row r="61" spans="2:9" ht="15">
      <c r="B61" s="100">
        <v>49</v>
      </c>
      <c r="C61" s="101" t="s">
        <v>611</v>
      </c>
      <c r="D61" s="101" t="s">
        <v>97</v>
      </c>
      <c r="E61" s="101" t="s">
        <v>340</v>
      </c>
      <c r="F61" s="102">
        <v>10</v>
      </c>
      <c r="H61" s="175" t="s">
        <v>209</v>
      </c>
      <c r="I61" s="179">
        <v>41.2</v>
      </c>
    </row>
    <row r="62" spans="2:9" ht="15">
      <c r="B62" s="100">
        <v>50</v>
      </c>
      <c r="C62" s="101" t="s">
        <v>323</v>
      </c>
      <c r="D62" s="101" t="s">
        <v>97</v>
      </c>
      <c r="E62" s="101" t="s">
        <v>139</v>
      </c>
      <c r="F62" s="102">
        <v>8</v>
      </c>
      <c r="H62" s="175" t="s">
        <v>1176</v>
      </c>
      <c r="I62" s="179">
        <v>204</v>
      </c>
    </row>
    <row r="63" spans="2:9" ht="15">
      <c r="B63" s="100">
        <v>51</v>
      </c>
      <c r="C63" s="101" t="s">
        <v>226</v>
      </c>
      <c r="D63" s="101" t="s">
        <v>154</v>
      </c>
      <c r="E63" s="101" t="s">
        <v>130</v>
      </c>
      <c r="F63" s="102">
        <v>5</v>
      </c>
      <c r="H63" s="175" t="s">
        <v>1208</v>
      </c>
      <c r="I63" s="179">
        <v>160.5</v>
      </c>
    </row>
    <row r="64" spans="2:9" ht="15">
      <c r="B64" s="100">
        <v>52</v>
      </c>
      <c r="C64" s="101" t="s">
        <v>484</v>
      </c>
      <c r="D64" s="101" t="s">
        <v>154</v>
      </c>
      <c r="E64" s="101" t="s">
        <v>173</v>
      </c>
      <c r="F64" s="102">
        <v>5</v>
      </c>
      <c r="H64" s="175" t="s">
        <v>226</v>
      </c>
      <c r="I64" s="179">
        <v>28.833333333333332</v>
      </c>
    </row>
    <row r="65" spans="2:9" ht="15">
      <c r="B65" s="100">
        <v>53</v>
      </c>
      <c r="C65" s="101" t="s">
        <v>443</v>
      </c>
      <c r="D65" s="101" t="s">
        <v>154</v>
      </c>
      <c r="E65" s="101" t="s">
        <v>107</v>
      </c>
      <c r="F65" s="102">
        <v>9</v>
      </c>
      <c r="H65" s="175" t="s">
        <v>1236</v>
      </c>
      <c r="I65" s="179">
        <v>108</v>
      </c>
    </row>
    <row r="66" spans="2:9" ht="15">
      <c r="B66" s="100">
        <v>54</v>
      </c>
      <c r="C66" s="101" t="s">
        <v>549</v>
      </c>
      <c r="D66" s="101" t="s">
        <v>196</v>
      </c>
      <c r="E66" s="101" t="s">
        <v>124</v>
      </c>
      <c r="F66" s="102">
        <v>8</v>
      </c>
      <c r="H66" s="175" t="s">
        <v>282</v>
      </c>
      <c r="I66" s="179">
        <v>24.333333333333332</v>
      </c>
    </row>
    <row r="67" spans="2:9" ht="15">
      <c r="B67" s="100">
        <v>55</v>
      </c>
      <c r="C67" s="101" t="s">
        <v>637</v>
      </c>
      <c r="D67" s="101" t="s">
        <v>196</v>
      </c>
      <c r="E67" s="101" t="s">
        <v>241</v>
      </c>
      <c r="F67" s="102">
        <v>8</v>
      </c>
      <c r="H67" s="175" t="s">
        <v>1190</v>
      </c>
      <c r="I67" s="179">
        <v>232</v>
      </c>
    </row>
    <row r="68" spans="2:9" ht="15">
      <c r="B68" s="100">
        <v>56</v>
      </c>
      <c r="C68" s="101" t="s">
        <v>468</v>
      </c>
      <c r="D68" s="101" t="s">
        <v>196</v>
      </c>
      <c r="E68" s="101" t="s">
        <v>152</v>
      </c>
      <c r="F68" s="102">
        <v>9</v>
      </c>
      <c r="H68" s="175" t="s">
        <v>1142</v>
      </c>
      <c r="I68" s="179">
        <v>147</v>
      </c>
    </row>
    <row r="69" spans="2:9" ht="15">
      <c r="B69" s="100">
        <v>57</v>
      </c>
      <c r="C69" s="101" t="s">
        <v>676</v>
      </c>
      <c r="D69" s="101" t="s">
        <v>196</v>
      </c>
      <c r="E69" s="101" t="s">
        <v>374</v>
      </c>
      <c r="F69" s="102">
        <v>7</v>
      </c>
      <c r="H69" s="175" t="s">
        <v>237</v>
      </c>
      <c r="I69" s="179">
        <v>19.5</v>
      </c>
    </row>
    <row r="70" spans="2:9" ht="15">
      <c r="B70" s="100">
        <v>58</v>
      </c>
      <c r="C70" s="101" t="s">
        <v>575</v>
      </c>
      <c r="D70" s="101" t="s">
        <v>154</v>
      </c>
      <c r="E70" s="101" t="s">
        <v>204</v>
      </c>
      <c r="F70" s="102">
        <v>6</v>
      </c>
      <c r="H70" s="175" t="s">
        <v>873</v>
      </c>
      <c r="I70" s="179">
        <v>150.4</v>
      </c>
    </row>
    <row r="71" spans="2:9" ht="15">
      <c r="B71" s="100">
        <v>59</v>
      </c>
      <c r="C71" s="101" t="s">
        <v>595</v>
      </c>
      <c r="D71" s="101" t="s">
        <v>97</v>
      </c>
      <c r="E71" s="101" t="s">
        <v>211</v>
      </c>
      <c r="F71" s="102">
        <v>4</v>
      </c>
      <c r="H71" s="175" t="s">
        <v>1223</v>
      </c>
      <c r="I71" s="179">
        <v>110</v>
      </c>
    </row>
    <row r="72" spans="2:9" ht="15">
      <c r="B72" s="100">
        <v>60</v>
      </c>
      <c r="C72" s="101" t="s">
        <v>312</v>
      </c>
      <c r="D72" s="101" t="s">
        <v>97</v>
      </c>
      <c r="E72" s="101" t="s">
        <v>146</v>
      </c>
      <c r="F72" s="102">
        <v>6</v>
      </c>
      <c r="H72" s="175" t="s">
        <v>930</v>
      </c>
      <c r="I72" s="179">
        <v>144</v>
      </c>
    </row>
    <row r="73" spans="2:9" ht="15">
      <c r="B73" s="100">
        <v>61</v>
      </c>
      <c r="C73" s="101" t="s">
        <v>645</v>
      </c>
      <c r="D73" s="101" t="s">
        <v>97</v>
      </c>
      <c r="E73" s="101" t="s">
        <v>164</v>
      </c>
      <c r="F73" s="102">
        <v>8</v>
      </c>
      <c r="H73" s="175" t="s">
        <v>1202</v>
      </c>
      <c r="I73" s="179">
        <v>247</v>
      </c>
    </row>
    <row r="74" spans="2:9" ht="15">
      <c r="B74" s="100">
        <v>62</v>
      </c>
      <c r="C74" s="101" t="s">
        <v>622</v>
      </c>
      <c r="D74" s="101" t="s">
        <v>97</v>
      </c>
      <c r="E74" s="101" t="s">
        <v>393</v>
      </c>
      <c r="F74" s="102">
        <v>10</v>
      </c>
      <c r="H74" s="175" t="s">
        <v>248</v>
      </c>
      <c r="I74" s="179">
        <v>69</v>
      </c>
    </row>
    <row r="75" spans="2:9" ht="15">
      <c r="B75" s="100">
        <v>63</v>
      </c>
      <c r="C75" s="101" t="s">
        <v>619</v>
      </c>
      <c r="D75" s="101" t="s">
        <v>97</v>
      </c>
      <c r="E75" s="101" t="s">
        <v>173</v>
      </c>
      <c r="F75" s="102">
        <v>5</v>
      </c>
      <c r="H75" s="175" t="s">
        <v>1135</v>
      </c>
      <c r="I75" s="179">
        <v>73.5</v>
      </c>
    </row>
    <row r="76" spans="2:9" ht="15">
      <c r="B76" s="100">
        <v>64</v>
      </c>
      <c r="C76" s="101" t="s">
        <v>655</v>
      </c>
      <c r="D76" s="101" t="s">
        <v>97</v>
      </c>
      <c r="E76" s="101" t="s">
        <v>374</v>
      </c>
      <c r="F76" s="102">
        <v>7</v>
      </c>
      <c r="H76" s="175" t="s">
        <v>1204</v>
      </c>
      <c r="I76" s="179">
        <v>84.5</v>
      </c>
    </row>
    <row r="77" spans="2:9" ht="15">
      <c r="B77" s="100">
        <v>65</v>
      </c>
      <c r="C77" s="101" t="s">
        <v>665</v>
      </c>
      <c r="D77" s="101" t="s">
        <v>97</v>
      </c>
      <c r="E77" s="101" t="s">
        <v>204</v>
      </c>
      <c r="F77" s="102">
        <v>6</v>
      </c>
      <c r="H77" s="175" t="s">
        <v>260</v>
      </c>
      <c r="I77" s="179">
        <v>116.4</v>
      </c>
    </row>
    <row r="78" spans="2:9" ht="15">
      <c r="B78" s="100">
        <v>66</v>
      </c>
      <c r="C78" s="101" t="s">
        <v>664</v>
      </c>
      <c r="D78" s="101" t="s">
        <v>97</v>
      </c>
      <c r="E78" s="101" t="s">
        <v>95</v>
      </c>
      <c r="F78" s="102">
        <v>7</v>
      </c>
      <c r="H78" s="175" t="s">
        <v>273</v>
      </c>
      <c r="I78" s="179">
        <v>73.66666666666667</v>
      </c>
    </row>
    <row r="79" spans="2:9" ht="15">
      <c r="B79" s="100">
        <v>67</v>
      </c>
      <c r="C79" s="101" t="s">
        <v>626</v>
      </c>
      <c r="D79" s="101" t="s">
        <v>97</v>
      </c>
      <c r="E79" s="101" t="s">
        <v>241</v>
      </c>
      <c r="F79" s="102">
        <v>8</v>
      </c>
      <c r="H79" s="175" t="s">
        <v>330</v>
      </c>
      <c r="I79" s="179">
        <v>88</v>
      </c>
    </row>
    <row r="80" spans="2:9" ht="15">
      <c r="B80" s="100">
        <v>68</v>
      </c>
      <c r="C80" s="101" t="s">
        <v>1135</v>
      </c>
      <c r="D80" s="101" t="s">
        <v>105</v>
      </c>
      <c r="E80" s="101" t="s">
        <v>134</v>
      </c>
      <c r="F80" s="102">
        <v>9</v>
      </c>
      <c r="H80" s="175" t="s">
        <v>754</v>
      </c>
      <c r="I80" s="179">
        <v>126.6</v>
      </c>
    </row>
    <row r="81" spans="2:9" ht="15">
      <c r="B81" s="100">
        <v>69</v>
      </c>
      <c r="C81" s="101" t="s">
        <v>650</v>
      </c>
      <c r="D81" s="101" t="s">
        <v>154</v>
      </c>
      <c r="E81" s="101" t="s">
        <v>164</v>
      </c>
      <c r="F81" s="102">
        <v>8</v>
      </c>
      <c r="H81" s="175" t="s">
        <v>344</v>
      </c>
      <c r="I81" s="179">
        <v>226</v>
      </c>
    </row>
    <row r="82" spans="2:9" ht="15">
      <c r="B82" s="100">
        <v>70</v>
      </c>
      <c r="C82" s="101" t="s">
        <v>536</v>
      </c>
      <c r="D82" s="101" t="s">
        <v>154</v>
      </c>
      <c r="E82" s="101" t="s">
        <v>139</v>
      </c>
      <c r="F82" s="102">
        <v>8</v>
      </c>
      <c r="H82" s="175" t="s">
        <v>1201</v>
      </c>
      <c r="I82" s="179">
        <v>245</v>
      </c>
    </row>
    <row r="83" spans="2:9" ht="15">
      <c r="B83" s="100">
        <v>71</v>
      </c>
      <c r="C83" s="101" t="s">
        <v>402</v>
      </c>
      <c r="D83" s="101" t="s">
        <v>154</v>
      </c>
      <c r="E83" s="101" t="s">
        <v>152</v>
      </c>
      <c r="F83" s="102">
        <v>9</v>
      </c>
      <c r="H83" s="175" t="s">
        <v>1175</v>
      </c>
      <c r="I83" s="179">
        <v>203</v>
      </c>
    </row>
    <row r="84" spans="2:9" ht="15">
      <c r="B84" s="100">
        <v>72</v>
      </c>
      <c r="C84" s="101" t="s">
        <v>528</v>
      </c>
      <c r="D84" s="101" t="s">
        <v>154</v>
      </c>
      <c r="E84" s="101" t="s">
        <v>171</v>
      </c>
      <c r="F84" s="102">
        <v>4</v>
      </c>
      <c r="H84" s="175" t="s">
        <v>1198</v>
      </c>
      <c r="I84" s="179">
        <v>242</v>
      </c>
    </row>
    <row r="85" spans="2:9" ht="15">
      <c r="B85" s="100">
        <v>73</v>
      </c>
      <c r="C85" s="101" t="s">
        <v>424</v>
      </c>
      <c r="D85" s="101" t="s">
        <v>94</v>
      </c>
      <c r="E85" s="101" t="s">
        <v>164</v>
      </c>
      <c r="F85" s="102">
        <v>8</v>
      </c>
      <c r="H85" s="175" t="s">
        <v>255</v>
      </c>
      <c r="I85" s="179">
        <v>20.833333333333332</v>
      </c>
    </row>
    <row r="86" spans="2:9" ht="15">
      <c r="B86" s="100">
        <v>74</v>
      </c>
      <c r="C86" s="101" t="s">
        <v>502</v>
      </c>
      <c r="D86" s="101" t="s">
        <v>94</v>
      </c>
      <c r="E86" s="101" t="s">
        <v>204</v>
      </c>
      <c r="F86" s="102">
        <v>6</v>
      </c>
      <c r="H86" s="175" t="s">
        <v>291</v>
      </c>
      <c r="I86" s="179">
        <v>178.5</v>
      </c>
    </row>
    <row r="87" spans="2:9" ht="15">
      <c r="B87" s="100">
        <v>75</v>
      </c>
      <c r="C87" s="101" t="s">
        <v>453</v>
      </c>
      <c r="D87" s="101" t="s">
        <v>94</v>
      </c>
      <c r="E87" s="101" t="s">
        <v>374</v>
      </c>
      <c r="F87" s="102">
        <v>7</v>
      </c>
      <c r="H87" s="175" t="s">
        <v>852</v>
      </c>
      <c r="I87" s="179">
        <v>178.75</v>
      </c>
    </row>
    <row r="88" spans="2:9" ht="15">
      <c r="B88" s="100">
        <v>76</v>
      </c>
      <c r="C88" s="101" t="s">
        <v>686</v>
      </c>
      <c r="D88" s="101" t="s">
        <v>94</v>
      </c>
      <c r="E88" s="101" t="s">
        <v>197</v>
      </c>
      <c r="F88" s="102">
        <v>8</v>
      </c>
      <c r="H88" s="175" t="s">
        <v>1240</v>
      </c>
      <c r="I88" s="179">
        <v>141</v>
      </c>
    </row>
    <row r="89" spans="2:9" ht="15">
      <c r="B89" s="100">
        <v>77</v>
      </c>
      <c r="C89" s="101" t="s">
        <v>456</v>
      </c>
      <c r="D89" s="101" t="s">
        <v>94</v>
      </c>
      <c r="E89" s="101" t="s">
        <v>197</v>
      </c>
      <c r="F89" s="102">
        <v>8</v>
      </c>
      <c r="H89" s="175" t="s">
        <v>1229</v>
      </c>
      <c r="I89" s="179">
        <v>165</v>
      </c>
    </row>
    <row r="90" spans="2:9" ht="15">
      <c r="B90" s="100">
        <v>78</v>
      </c>
      <c r="C90" s="101" t="s">
        <v>248</v>
      </c>
      <c r="D90" s="101" t="s">
        <v>94</v>
      </c>
      <c r="E90" s="101" t="s">
        <v>120</v>
      </c>
      <c r="F90" s="102">
        <v>5</v>
      </c>
      <c r="H90" s="175" t="s">
        <v>1141</v>
      </c>
      <c r="I90" s="179">
        <v>145</v>
      </c>
    </row>
    <row r="91" spans="2:9" ht="15">
      <c r="B91" s="100">
        <v>79</v>
      </c>
      <c r="C91" s="101" t="s">
        <v>421</v>
      </c>
      <c r="D91" s="101" t="s">
        <v>94</v>
      </c>
      <c r="E91" s="101" t="s">
        <v>114</v>
      </c>
      <c r="F91" s="102">
        <v>7</v>
      </c>
      <c r="H91" s="175" t="s">
        <v>783</v>
      </c>
      <c r="I91" s="179">
        <v>113.4</v>
      </c>
    </row>
    <row r="92" spans="2:9" ht="15">
      <c r="B92" s="100">
        <v>80</v>
      </c>
      <c r="C92" s="101" t="s">
        <v>1136</v>
      </c>
      <c r="D92" s="101" t="s">
        <v>105</v>
      </c>
      <c r="E92" s="101" t="s">
        <v>241</v>
      </c>
      <c r="F92" s="102">
        <v>8</v>
      </c>
      <c r="H92" s="175" t="s">
        <v>1145</v>
      </c>
      <c r="I92" s="179">
        <v>151</v>
      </c>
    </row>
    <row r="93" spans="2:9" ht="15">
      <c r="B93" s="100">
        <v>81</v>
      </c>
      <c r="C93" s="101" t="s">
        <v>1137</v>
      </c>
      <c r="D93" s="101" t="s">
        <v>105</v>
      </c>
      <c r="E93" s="101" t="s">
        <v>213</v>
      </c>
      <c r="F93" s="102">
        <v>10</v>
      </c>
      <c r="H93" s="175" t="s">
        <v>880</v>
      </c>
      <c r="I93" s="179">
        <v>137</v>
      </c>
    </row>
    <row r="94" spans="2:9" ht="15">
      <c r="B94" s="100">
        <v>82</v>
      </c>
      <c r="C94" s="101" t="s">
        <v>1138</v>
      </c>
      <c r="D94" s="101" t="s">
        <v>105</v>
      </c>
      <c r="E94" s="101" t="s">
        <v>95</v>
      </c>
      <c r="F94" s="102">
        <v>7</v>
      </c>
      <c r="H94" s="175" t="s">
        <v>1207</v>
      </c>
      <c r="I94" s="179">
        <v>143.5</v>
      </c>
    </row>
    <row r="95" spans="2:9" ht="15">
      <c r="B95" s="100">
        <v>83</v>
      </c>
      <c r="C95" s="101" t="s">
        <v>132</v>
      </c>
      <c r="D95" s="101" t="s">
        <v>196</v>
      </c>
      <c r="E95" s="101" t="s">
        <v>197</v>
      </c>
      <c r="F95" s="102">
        <v>8</v>
      </c>
      <c r="H95" s="175" t="s">
        <v>1179</v>
      </c>
      <c r="I95" s="179">
        <v>216</v>
      </c>
    </row>
    <row r="96" spans="2:9" ht="15">
      <c r="B96" s="100">
        <v>84</v>
      </c>
      <c r="C96" s="101" t="s">
        <v>735</v>
      </c>
      <c r="D96" s="101" t="s">
        <v>196</v>
      </c>
      <c r="E96" s="101" t="s">
        <v>173</v>
      </c>
      <c r="F96" s="102">
        <v>5</v>
      </c>
      <c r="H96" s="175" t="s">
        <v>905</v>
      </c>
      <c r="I96" s="179">
        <v>169</v>
      </c>
    </row>
    <row r="97" spans="2:9" ht="15">
      <c r="B97" s="100">
        <v>85</v>
      </c>
      <c r="C97" s="101" t="s">
        <v>554</v>
      </c>
      <c r="D97" s="101" t="s">
        <v>94</v>
      </c>
      <c r="E97" s="101" t="s">
        <v>104</v>
      </c>
      <c r="F97" s="102">
        <v>4</v>
      </c>
      <c r="H97" s="175" t="s">
        <v>312</v>
      </c>
      <c r="I97" s="179">
        <v>59.166666666666664</v>
      </c>
    </row>
    <row r="98" spans="2:9" ht="15">
      <c r="B98" s="100">
        <v>86</v>
      </c>
      <c r="C98" s="101" t="s">
        <v>648</v>
      </c>
      <c r="D98" s="101" t="s">
        <v>94</v>
      </c>
      <c r="E98" s="101" t="s">
        <v>415</v>
      </c>
      <c r="F98" s="102">
        <v>5</v>
      </c>
      <c r="H98" s="175" t="s">
        <v>401</v>
      </c>
      <c r="I98" s="179">
        <v>249</v>
      </c>
    </row>
    <row r="99" spans="2:9" ht="15">
      <c r="B99" s="100">
        <v>87</v>
      </c>
      <c r="C99" s="101" t="s">
        <v>629</v>
      </c>
      <c r="D99" s="101" t="s">
        <v>94</v>
      </c>
      <c r="E99" s="101" t="s">
        <v>204</v>
      </c>
      <c r="F99" s="102">
        <v>6</v>
      </c>
      <c r="H99" s="175" t="s">
        <v>1022</v>
      </c>
      <c r="I99" s="179">
        <v>181</v>
      </c>
    </row>
    <row r="100" spans="2:9" ht="15">
      <c r="B100" s="100">
        <v>88</v>
      </c>
      <c r="C100" s="101" t="s">
        <v>618</v>
      </c>
      <c r="D100" s="101" t="s">
        <v>94</v>
      </c>
      <c r="E100" s="101" t="s">
        <v>211</v>
      </c>
      <c r="F100" s="102">
        <v>4</v>
      </c>
      <c r="H100" s="175" t="s">
        <v>421</v>
      </c>
      <c r="I100" s="179">
        <v>62.333333333333336</v>
      </c>
    </row>
    <row r="101" spans="2:9" ht="15">
      <c r="B101" s="100">
        <v>89</v>
      </c>
      <c r="C101" s="101" t="s">
        <v>331</v>
      </c>
      <c r="D101" s="101" t="s">
        <v>94</v>
      </c>
      <c r="E101" s="101" t="s">
        <v>114</v>
      </c>
      <c r="F101" s="102">
        <v>7</v>
      </c>
      <c r="H101" s="175" t="s">
        <v>1048</v>
      </c>
      <c r="I101" s="179">
        <v>149</v>
      </c>
    </row>
    <row r="102" spans="2:9" ht="15">
      <c r="B102" s="100">
        <v>90</v>
      </c>
      <c r="C102" s="101" t="s">
        <v>607</v>
      </c>
      <c r="D102" s="101" t="s">
        <v>94</v>
      </c>
      <c r="E102" s="101" t="s">
        <v>152</v>
      </c>
      <c r="F102" s="102">
        <v>9</v>
      </c>
      <c r="H102" s="175" t="s">
        <v>323</v>
      </c>
      <c r="I102" s="179">
        <v>64</v>
      </c>
    </row>
    <row r="103" spans="2:9" ht="15">
      <c r="B103" s="100">
        <v>91</v>
      </c>
      <c r="C103" s="101" t="s">
        <v>733</v>
      </c>
      <c r="D103" s="101" t="s">
        <v>94</v>
      </c>
      <c r="E103" s="101" t="s">
        <v>234</v>
      </c>
      <c r="F103" s="102">
        <v>7</v>
      </c>
      <c r="H103" s="175" t="s">
        <v>1173</v>
      </c>
      <c r="I103" s="179">
        <v>201</v>
      </c>
    </row>
    <row r="104" spans="2:9" ht="15">
      <c r="B104" s="100">
        <v>92</v>
      </c>
      <c r="C104" s="101" t="s">
        <v>273</v>
      </c>
      <c r="D104" s="101" t="s">
        <v>97</v>
      </c>
      <c r="E104" s="101" t="s">
        <v>307</v>
      </c>
      <c r="F104" s="102">
        <v>9</v>
      </c>
      <c r="H104" s="175" t="s">
        <v>1206</v>
      </c>
      <c r="I104" s="179">
        <v>134</v>
      </c>
    </row>
    <row r="105" spans="2:9" ht="15">
      <c r="B105" s="100">
        <v>93</v>
      </c>
      <c r="C105" s="101" t="s">
        <v>677</v>
      </c>
      <c r="D105" s="101" t="s">
        <v>97</v>
      </c>
      <c r="E105" s="101" t="s">
        <v>340</v>
      </c>
      <c r="F105" s="102">
        <v>10</v>
      </c>
      <c r="H105" s="175" t="s">
        <v>438</v>
      </c>
      <c r="I105" s="179">
        <v>133.8</v>
      </c>
    </row>
    <row r="106" spans="2:9" ht="15">
      <c r="B106" s="100">
        <v>94</v>
      </c>
      <c r="C106" s="101" t="s">
        <v>739</v>
      </c>
      <c r="D106" s="101" t="s">
        <v>97</v>
      </c>
      <c r="E106" s="101" t="s">
        <v>134</v>
      </c>
      <c r="F106" s="102">
        <v>10</v>
      </c>
      <c r="H106" s="175" t="s">
        <v>331</v>
      </c>
      <c r="I106" s="179">
        <v>94.6</v>
      </c>
    </row>
    <row r="107" spans="2:9" ht="15">
      <c r="B107" s="100">
        <v>95</v>
      </c>
      <c r="C107" s="101" t="s">
        <v>717</v>
      </c>
      <c r="D107" s="101" t="s">
        <v>97</v>
      </c>
      <c r="E107" s="101" t="s">
        <v>213</v>
      </c>
      <c r="F107" s="102">
        <v>10</v>
      </c>
      <c r="H107" s="175" t="s">
        <v>1189</v>
      </c>
      <c r="I107" s="179">
        <v>229</v>
      </c>
    </row>
    <row r="108" spans="2:9" ht="15">
      <c r="B108" s="100">
        <v>96</v>
      </c>
      <c r="C108" s="101" t="s">
        <v>813</v>
      </c>
      <c r="D108" s="101" t="s">
        <v>97</v>
      </c>
      <c r="E108" s="101" t="s">
        <v>107</v>
      </c>
      <c r="F108" s="102">
        <v>9</v>
      </c>
      <c r="H108" s="175" t="s">
        <v>1210</v>
      </c>
      <c r="I108" s="179">
        <v>175</v>
      </c>
    </row>
    <row r="109" spans="2:9" ht="15">
      <c r="B109" s="100">
        <v>97</v>
      </c>
      <c r="C109" s="101" t="s">
        <v>719</v>
      </c>
      <c r="D109" s="101" t="s">
        <v>97</v>
      </c>
      <c r="E109" s="101" t="s">
        <v>107</v>
      </c>
      <c r="F109" s="102">
        <v>9</v>
      </c>
      <c r="H109" s="175" t="s">
        <v>1199</v>
      </c>
      <c r="I109" s="179">
        <v>243</v>
      </c>
    </row>
    <row r="110" spans="2:9" ht="15">
      <c r="B110" s="100">
        <v>98</v>
      </c>
      <c r="C110" s="101" t="s">
        <v>774</v>
      </c>
      <c r="D110" s="101" t="s">
        <v>97</v>
      </c>
      <c r="E110" s="101" t="s">
        <v>173</v>
      </c>
      <c r="F110" s="102">
        <v>5</v>
      </c>
      <c r="H110" s="175" t="s">
        <v>452</v>
      </c>
      <c r="I110" s="179">
        <v>34.333333333333336</v>
      </c>
    </row>
    <row r="111" spans="2:9" ht="15">
      <c r="B111" s="100">
        <v>99</v>
      </c>
      <c r="C111" s="101" t="s">
        <v>606</v>
      </c>
      <c r="D111" s="101" t="s">
        <v>97</v>
      </c>
      <c r="E111" s="101" t="s">
        <v>415</v>
      </c>
      <c r="F111" s="102">
        <v>5</v>
      </c>
      <c r="H111" s="175" t="s">
        <v>789</v>
      </c>
      <c r="I111" s="179">
        <v>116.8</v>
      </c>
    </row>
    <row r="112" spans="2:9" ht="15">
      <c r="B112" s="100">
        <v>100</v>
      </c>
      <c r="C112" s="101" t="s">
        <v>916</v>
      </c>
      <c r="D112" s="101" t="s">
        <v>97</v>
      </c>
      <c r="E112" s="101" t="s">
        <v>222</v>
      </c>
      <c r="F112" s="102">
        <v>6</v>
      </c>
      <c r="H112" s="175" t="s">
        <v>1140</v>
      </c>
      <c r="I112" s="179">
        <v>141</v>
      </c>
    </row>
    <row r="113" spans="2:9" ht="15">
      <c r="B113" s="100">
        <v>101</v>
      </c>
      <c r="C113" s="101" t="s">
        <v>614</v>
      </c>
      <c r="D113" s="101" t="s">
        <v>97</v>
      </c>
      <c r="E113" s="101" t="s">
        <v>197</v>
      </c>
      <c r="F113" s="102">
        <v>8</v>
      </c>
      <c r="H113" s="175" t="s">
        <v>1228</v>
      </c>
      <c r="I113" s="179">
        <v>159</v>
      </c>
    </row>
    <row r="114" spans="2:9" ht="15">
      <c r="B114" s="100">
        <v>102</v>
      </c>
      <c r="C114" s="101" t="s">
        <v>524</v>
      </c>
      <c r="D114" s="101" t="s">
        <v>97</v>
      </c>
      <c r="E114" s="101" t="s">
        <v>124</v>
      </c>
      <c r="F114" s="102">
        <v>8</v>
      </c>
      <c r="H114" s="175" t="s">
        <v>467</v>
      </c>
      <c r="I114" s="179">
        <v>144.4</v>
      </c>
    </row>
    <row r="115" spans="2:9" ht="15">
      <c r="B115" s="100">
        <v>103</v>
      </c>
      <c r="C115" s="101" t="s">
        <v>1043</v>
      </c>
      <c r="D115" s="101" t="s">
        <v>97</v>
      </c>
      <c r="E115" s="101" t="s">
        <v>171</v>
      </c>
      <c r="F115" s="102">
        <v>4</v>
      </c>
      <c r="H115" s="175" t="s">
        <v>355</v>
      </c>
      <c r="I115" s="179">
        <v>40</v>
      </c>
    </row>
    <row r="116" spans="2:9" ht="15">
      <c r="B116" s="100">
        <v>104</v>
      </c>
      <c r="C116" s="101" t="s">
        <v>801</v>
      </c>
      <c r="D116" s="101" t="s">
        <v>97</v>
      </c>
      <c r="E116" s="101" t="s">
        <v>184</v>
      </c>
      <c r="F116" s="102">
        <v>6</v>
      </c>
      <c r="H116" s="175" t="s">
        <v>484</v>
      </c>
      <c r="I116" s="179">
        <v>45.166666666666664</v>
      </c>
    </row>
    <row r="117" spans="2:9" ht="15">
      <c r="B117" s="100">
        <v>105</v>
      </c>
      <c r="C117" s="101" t="s">
        <v>855</v>
      </c>
      <c r="D117" s="101" t="s">
        <v>97</v>
      </c>
      <c r="E117" s="101" t="s">
        <v>415</v>
      </c>
      <c r="F117" s="102">
        <v>5</v>
      </c>
      <c r="H117" s="175" t="s">
        <v>494</v>
      </c>
      <c r="I117" s="179">
        <v>85</v>
      </c>
    </row>
    <row r="118" spans="2:9" ht="15">
      <c r="B118" s="100">
        <v>106</v>
      </c>
      <c r="C118" s="101" t="s">
        <v>756</v>
      </c>
      <c r="D118" s="101" t="s">
        <v>97</v>
      </c>
      <c r="E118" s="101" t="s">
        <v>104</v>
      </c>
      <c r="F118" s="102">
        <v>4</v>
      </c>
      <c r="H118" s="175" t="s">
        <v>717</v>
      </c>
      <c r="I118" s="179">
        <v>90.33333333333333</v>
      </c>
    </row>
    <row r="119" spans="2:9" ht="15">
      <c r="B119" s="100">
        <v>107</v>
      </c>
      <c r="C119" s="101" t="s">
        <v>767</v>
      </c>
      <c r="D119" s="101" t="s">
        <v>94</v>
      </c>
      <c r="E119" s="101" t="s">
        <v>95</v>
      </c>
      <c r="F119" s="102">
        <v>7</v>
      </c>
      <c r="H119" s="175" t="s">
        <v>813</v>
      </c>
      <c r="I119" s="179">
        <v>118.4</v>
      </c>
    </row>
    <row r="120" spans="2:9" ht="15">
      <c r="B120" s="100">
        <v>108</v>
      </c>
      <c r="C120" s="101" t="s">
        <v>732</v>
      </c>
      <c r="D120" s="101" t="s">
        <v>94</v>
      </c>
      <c r="E120" s="101" t="s">
        <v>222</v>
      </c>
      <c r="F120" s="102">
        <v>6</v>
      </c>
      <c r="H120" s="175" t="s">
        <v>377</v>
      </c>
      <c r="I120" s="179">
        <v>27.833333333333332</v>
      </c>
    </row>
    <row r="121" spans="2:9" ht="15">
      <c r="B121" s="100">
        <v>109</v>
      </c>
      <c r="C121" s="101" t="s">
        <v>260</v>
      </c>
      <c r="D121" s="101" t="s">
        <v>94</v>
      </c>
      <c r="E121" s="101" t="s">
        <v>171</v>
      </c>
      <c r="F121" s="102">
        <v>4</v>
      </c>
      <c r="H121" s="175" t="s">
        <v>899</v>
      </c>
      <c r="I121" s="179">
        <v>160</v>
      </c>
    </row>
    <row r="122" spans="2:9" ht="15">
      <c r="B122" s="100">
        <v>110</v>
      </c>
      <c r="C122" s="101" t="s">
        <v>726</v>
      </c>
      <c r="D122" s="101" t="s">
        <v>94</v>
      </c>
      <c r="E122" s="101" t="s">
        <v>234</v>
      </c>
      <c r="F122" s="102">
        <v>7</v>
      </c>
      <c r="H122" s="175" t="s">
        <v>952</v>
      </c>
      <c r="I122" s="179">
        <v>146.5</v>
      </c>
    </row>
    <row r="123" spans="2:9" ht="15">
      <c r="B123" s="100">
        <v>111</v>
      </c>
      <c r="C123" s="101" t="s">
        <v>1139</v>
      </c>
      <c r="D123" s="101" t="s">
        <v>94</v>
      </c>
      <c r="E123" s="101" t="s">
        <v>130</v>
      </c>
      <c r="F123" s="102">
        <v>5</v>
      </c>
      <c r="H123" s="175" t="s">
        <v>938</v>
      </c>
      <c r="I123" s="179">
        <v>161</v>
      </c>
    </row>
    <row r="124" spans="2:9" ht="15">
      <c r="B124" s="100">
        <v>112</v>
      </c>
      <c r="C124" s="101" t="s">
        <v>859</v>
      </c>
      <c r="D124" s="101" t="s">
        <v>94</v>
      </c>
      <c r="E124" s="101" t="s">
        <v>262</v>
      </c>
      <c r="F124" s="102">
        <v>6</v>
      </c>
      <c r="H124" s="175" t="s">
        <v>1162</v>
      </c>
      <c r="I124" s="179">
        <v>187</v>
      </c>
    </row>
    <row r="125" spans="2:9" ht="15">
      <c r="B125" s="100">
        <v>113</v>
      </c>
      <c r="C125" s="101" t="s">
        <v>1048</v>
      </c>
      <c r="D125" s="101" t="s">
        <v>94</v>
      </c>
      <c r="E125" s="101" t="s">
        <v>98</v>
      </c>
      <c r="F125" s="102">
        <v>6</v>
      </c>
      <c r="H125" s="175" t="s">
        <v>1224</v>
      </c>
      <c r="I125" s="179">
        <v>120</v>
      </c>
    </row>
    <row r="126" spans="2:9" ht="15">
      <c r="B126" s="100">
        <v>114</v>
      </c>
      <c r="C126" s="101" t="s">
        <v>754</v>
      </c>
      <c r="D126" s="101" t="s">
        <v>94</v>
      </c>
      <c r="E126" s="101" t="s">
        <v>171</v>
      </c>
      <c r="F126" s="102">
        <v>4</v>
      </c>
      <c r="H126" s="175" t="s">
        <v>524</v>
      </c>
      <c r="I126" s="179">
        <v>118.6</v>
      </c>
    </row>
    <row r="127" spans="2:9" ht="15">
      <c r="B127" s="100">
        <v>115</v>
      </c>
      <c r="C127" s="101" t="s">
        <v>681</v>
      </c>
      <c r="D127" s="101" t="s">
        <v>94</v>
      </c>
      <c r="E127" s="101" t="s">
        <v>171</v>
      </c>
      <c r="F127" s="102">
        <v>4</v>
      </c>
      <c r="H127" s="175" t="s">
        <v>317</v>
      </c>
      <c r="I127" s="179">
        <v>21.333333333333332</v>
      </c>
    </row>
    <row r="128" spans="2:9" ht="15">
      <c r="B128" s="100">
        <v>116</v>
      </c>
      <c r="C128" s="101" t="s">
        <v>208</v>
      </c>
      <c r="D128" s="101" t="s">
        <v>154</v>
      </c>
      <c r="E128" s="101" t="s">
        <v>184</v>
      </c>
      <c r="F128" s="102">
        <v>6</v>
      </c>
      <c r="H128" s="175" t="s">
        <v>402</v>
      </c>
      <c r="I128" s="179">
        <v>99.16666666666667</v>
      </c>
    </row>
    <row r="129" spans="2:9" ht="15">
      <c r="B129" s="100">
        <v>117</v>
      </c>
      <c r="C129" s="101" t="s">
        <v>225</v>
      </c>
      <c r="D129" s="101" t="s">
        <v>154</v>
      </c>
      <c r="E129" s="101" t="s">
        <v>234</v>
      </c>
      <c r="F129" s="102">
        <v>7</v>
      </c>
      <c r="H129" s="175" t="s">
        <v>1153</v>
      </c>
      <c r="I129" s="179">
        <v>149.5</v>
      </c>
    </row>
    <row r="130" spans="2:9" ht="15">
      <c r="B130" s="100">
        <v>118</v>
      </c>
      <c r="C130" s="101" t="s">
        <v>671</v>
      </c>
      <c r="D130" s="101" t="s">
        <v>154</v>
      </c>
      <c r="E130" s="101" t="s">
        <v>95</v>
      </c>
      <c r="F130" s="102">
        <v>7</v>
      </c>
      <c r="H130" s="175" t="s">
        <v>1046</v>
      </c>
      <c r="I130" s="179">
        <v>184</v>
      </c>
    </row>
    <row r="131" spans="2:9" ht="15">
      <c r="B131" s="100">
        <v>119</v>
      </c>
      <c r="C131" s="101" t="s">
        <v>701</v>
      </c>
      <c r="D131" s="101" t="s">
        <v>154</v>
      </c>
      <c r="E131" s="101" t="s">
        <v>103</v>
      </c>
      <c r="F131" s="102">
        <v>8</v>
      </c>
      <c r="H131" s="175" t="s">
        <v>892</v>
      </c>
      <c r="I131" s="179">
        <v>155.5</v>
      </c>
    </row>
    <row r="132" spans="2:9" ht="15">
      <c r="B132" s="100">
        <v>120</v>
      </c>
      <c r="C132" s="101" t="s">
        <v>640</v>
      </c>
      <c r="D132" s="101" t="s">
        <v>154</v>
      </c>
      <c r="E132" s="101" t="s">
        <v>222</v>
      </c>
      <c r="F132" s="102">
        <v>6</v>
      </c>
      <c r="H132" s="175" t="s">
        <v>145</v>
      </c>
      <c r="I132" s="179">
        <v>4.333333333333333</v>
      </c>
    </row>
    <row r="133" spans="2:9" ht="15">
      <c r="B133" s="100">
        <v>121</v>
      </c>
      <c r="C133" s="101" t="s">
        <v>884</v>
      </c>
      <c r="D133" s="101" t="s">
        <v>154</v>
      </c>
      <c r="E133" s="101" t="s">
        <v>146</v>
      </c>
      <c r="F133" s="102">
        <v>6</v>
      </c>
      <c r="H133" s="175" t="s">
        <v>554</v>
      </c>
      <c r="I133" s="179">
        <v>73.66666666666667</v>
      </c>
    </row>
    <row r="134" spans="2:9" ht="15">
      <c r="B134" s="100">
        <v>122</v>
      </c>
      <c r="C134" s="101" t="s">
        <v>770</v>
      </c>
      <c r="D134" s="101" t="s">
        <v>154</v>
      </c>
      <c r="E134" s="101" t="s">
        <v>241</v>
      </c>
      <c r="F134" s="102">
        <v>8</v>
      </c>
      <c r="H134" s="175" t="s">
        <v>1182</v>
      </c>
      <c r="I134" s="179">
        <v>204</v>
      </c>
    </row>
    <row r="135" spans="2:9" ht="15">
      <c r="B135" s="100">
        <v>123</v>
      </c>
      <c r="C135" s="101" t="s">
        <v>330</v>
      </c>
      <c r="D135" s="101" t="s">
        <v>196</v>
      </c>
      <c r="E135" s="101" t="s">
        <v>211</v>
      </c>
      <c r="F135" s="102">
        <v>4</v>
      </c>
      <c r="H135" s="175" t="s">
        <v>1146</v>
      </c>
      <c r="I135" s="179">
        <v>152</v>
      </c>
    </row>
    <row r="136" spans="2:9" ht="15">
      <c r="B136" s="100">
        <v>124</v>
      </c>
      <c r="C136" s="101" t="s">
        <v>827</v>
      </c>
      <c r="D136" s="101" t="s">
        <v>196</v>
      </c>
      <c r="E136" s="101" t="s">
        <v>184</v>
      </c>
      <c r="F136" s="102">
        <v>6</v>
      </c>
      <c r="H136" s="175" t="s">
        <v>718</v>
      </c>
      <c r="I136" s="179">
        <v>106</v>
      </c>
    </row>
    <row r="137" spans="2:9" ht="15">
      <c r="B137" s="100">
        <v>125</v>
      </c>
      <c r="C137" s="101" t="s">
        <v>744</v>
      </c>
      <c r="D137" s="101" t="s">
        <v>196</v>
      </c>
      <c r="E137" s="101" t="s">
        <v>213</v>
      </c>
      <c r="F137" s="102">
        <v>10</v>
      </c>
      <c r="H137" s="175" t="s">
        <v>997</v>
      </c>
      <c r="I137" s="179">
        <v>199.5</v>
      </c>
    </row>
    <row r="138" spans="2:9" ht="15">
      <c r="B138" s="100">
        <v>126</v>
      </c>
      <c r="C138" s="101" t="s">
        <v>745</v>
      </c>
      <c r="D138" s="101" t="s">
        <v>196</v>
      </c>
      <c r="E138" s="101" t="s">
        <v>164</v>
      </c>
      <c r="F138" s="102">
        <v>8</v>
      </c>
      <c r="H138" s="175" t="s">
        <v>955</v>
      </c>
      <c r="I138" s="179">
        <v>160</v>
      </c>
    </row>
    <row r="139" spans="2:9" ht="15">
      <c r="B139" s="100">
        <v>127</v>
      </c>
      <c r="C139" s="101" t="s">
        <v>630</v>
      </c>
      <c r="D139" s="101" t="s">
        <v>196</v>
      </c>
      <c r="E139" s="101" t="s">
        <v>146</v>
      </c>
      <c r="F139" s="102">
        <v>6</v>
      </c>
      <c r="H139" s="175" t="s">
        <v>827</v>
      </c>
      <c r="I139" s="179">
        <v>133.8</v>
      </c>
    </row>
    <row r="140" spans="2:9" ht="15">
      <c r="B140" s="100">
        <v>128</v>
      </c>
      <c r="C140" s="101" t="s">
        <v>977</v>
      </c>
      <c r="D140" s="101" t="s">
        <v>101</v>
      </c>
      <c r="E140" s="101" t="s">
        <v>98</v>
      </c>
      <c r="F140" s="102">
        <v>6</v>
      </c>
      <c r="H140" s="175" t="s">
        <v>439</v>
      </c>
      <c r="I140" s="179">
        <v>51.833333333333336</v>
      </c>
    </row>
    <row r="141" spans="2:9" ht="15">
      <c r="B141" s="100">
        <v>129</v>
      </c>
      <c r="C141" s="101" t="s">
        <v>933</v>
      </c>
      <c r="D141" s="101" t="s">
        <v>101</v>
      </c>
      <c r="E141" s="101" t="s">
        <v>107</v>
      </c>
      <c r="F141" s="102">
        <v>9</v>
      </c>
      <c r="H141" s="175" t="s">
        <v>1196</v>
      </c>
      <c r="I141" s="179">
        <v>239</v>
      </c>
    </row>
    <row r="142" spans="2:9" ht="15">
      <c r="B142" s="100">
        <v>130</v>
      </c>
      <c r="C142" s="101" t="s">
        <v>906</v>
      </c>
      <c r="D142" s="101" t="s">
        <v>101</v>
      </c>
      <c r="E142" s="101" t="s">
        <v>95</v>
      </c>
      <c r="F142" s="102">
        <v>7</v>
      </c>
      <c r="H142" s="175" t="s">
        <v>719</v>
      </c>
      <c r="I142" s="179">
        <v>103.6</v>
      </c>
    </row>
    <row r="143" spans="2:9" ht="15">
      <c r="B143" s="100">
        <v>131</v>
      </c>
      <c r="C143" s="101" t="s">
        <v>438</v>
      </c>
      <c r="D143" s="101" t="s">
        <v>97</v>
      </c>
      <c r="E143" s="101" t="s">
        <v>241</v>
      </c>
      <c r="F143" s="102">
        <v>8</v>
      </c>
      <c r="H143" s="175" t="s">
        <v>1186</v>
      </c>
      <c r="I143" s="179">
        <v>225</v>
      </c>
    </row>
    <row r="144" spans="2:9" ht="15">
      <c r="B144" s="100">
        <v>132</v>
      </c>
      <c r="C144" s="101" t="s">
        <v>718</v>
      </c>
      <c r="D144" s="101" t="s">
        <v>97</v>
      </c>
      <c r="E144" s="101" t="s">
        <v>234</v>
      </c>
      <c r="F144" s="102">
        <v>7</v>
      </c>
      <c r="H144" s="175" t="s">
        <v>925</v>
      </c>
      <c r="I144" s="179">
        <v>160</v>
      </c>
    </row>
    <row r="145" spans="2:9" ht="15">
      <c r="B145" s="100">
        <v>133</v>
      </c>
      <c r="C145" s="101" t="s">
        <v>783</v>
      </c>
      <c r="D145" s="101" t="s">
        <v>97</v>
      </c>
      <c r="E145" s="101" t="s">
        <v>139</v>
      </c>
      <c r="F145" s="102">
        <v>8</v>
      </c>
      <c r="H145" s="175" t="s">
        <v>1147</v>
      </c>
      <c r="I145" s="179">
        <v>153</v>
      </c>
    </row>
    <row r="146" spans="2:9" ht="15">
      <c r="B146" s="100">
        <v>134</v>
      </c>
      <c r="C146" s="101" t="s">
        <v>821</v>
      </c>
      <c r="D146" s="101" t="s">
        <v>97</v>
      </c>
      <c r="E146" s="101" t="s">
        <v>134</v>
      </c>
      <c r="F146" s="102">
        <v>9</v>
      </c>
      <c r="H146" s="175" t="s">
        <v>1214</v>
      </c>
      <c r="I146" s="179">
        <v>168.5</v>
      </c>
    </row>
    <row r="147" spans="2:9" ht="15">
      <c r="B147" s="100">
        <v>135</v>
      </c>
      <c r="C147" s="101" t="s">
        <v>1010</v>
      </c>
      <c r="D147" s="101" t="s">
        <v>97</v>
      </c>
      <c r="E147" s="101" t="s">
        <v>152</v>
      </c>
      <c r="F147" s="102">
        <v>9</v>
      </c>
      <c r="H147" s="175" t="s">
        <v>1227</v>
      </c>
      <c r="I147" s="179">
        <v>144</v>
      </c>
    </row>
    <row r="148" spans="2:9" ht="15">
      <c r="B148" s="100">
        <v>136</v>
      </c>
      <c r="C148" s="101" t="s">
        <v>876</v>
      </c>
      <c r="D148" s="101" t="s">
        <v>97</v>
      </c>
      <c r="E148" s="101" t="s">
        <v>104</v>
      </c>
      <c r="F148" s="102">
        <v>4</v>
      </c>
      <c r="H148" s="175" t="s">
        <v>935</v>
      </c>
      <c r="I148" s="179">
        <v>146</v>
      </c>
    </row>
    <row r="149" spans="2:9" ht="15">
      <c r="B149" s="100">
        <v>137</v>
      </c>
      <c r="C149" s="101" t="s">
        <v>738</v>
      </c>
      <c r="D149" s="101" t="s">
        <v>97</v>
      </c>
      <c r="E149" s="101" t="s">
        <v>222</v>
      </c>
      <c r="F149" s="102">
        <v>6</v>
      </c>
      <c r="H149" s="175" t="s">
        <v>573</v>
      </c>
      <c r="I149" s="179">
        <v>152.4</v>
      </c>
    </row>
    <row r="150" spans="2:9" ht="15">
      <c r="B150" s="100">
        <v>138</v>
      </c>
      <c r="C150" s="101" t="s">
        <v>1051</v>
      </c>
      <c r="D150" s="101" t="s">
        <v>97</v>
      </c>
      <c r="E150" s="101" t="s">
        <v>307</v>
      </c>
      <c r="F150" s="102">
        <v>9</v>
      </c>
      <c r="H150" s="175" t="s">
        <v>453</v>
      </c>
      <c r="I150" s="179">
        <v>51.333333333333336</v>
      </c>
    </row>
    <row r="151" spans="2:9" ht="15">
      <c r="B151" s="100">
        <v>139</v>
      </c>
      <c r="C151" s="101" t="s">
        <v>936</v>
      </c>
      <c r="D151" s="101" t="s">
        <v>97</v>
      </c>
      <c r="E151" s="101" t="s">
        <v>98</v>
      </c>
      <c r="F151" s="102">
        <v>6</v>
      </c>
      <c r="H151" s="175" t="s">
        <v>1181</v>
      </c>
      <c r="I151" s="179">
        <v>208.5</v>
      </c>
    </row>
    <row r="152" spans="2:9" ht="15">
      <c r="B152" s="100">
        <v>140</v>
      </c>
      <c r="C152" s="101" t="s">
        <v>789</v>
      </c>
      <c r="D152" s="101" t="s">
        <v>97</v>
      </c>
      <c r="E152" s="101" t="s">
        <v>137</v>
      </c>
      <c r="F152" s="102">
        <v>4</v>
      </c>
      <c r="H152" s="175" t="s">
        <v>964</v>
      </c>
      <c r="I152" s="179">
        <v>178.5</v>
      </c>
    </row>
    <row r="153" spans="2:9" ht="15">
      <c r="B153" s="100">
        <v>141</v>
      </c>
      <c r="C153" s="101" t="s">
        <v>1140</v>
      </c>
      <c r="D153" s="101" t="s">
        <v>97</v>
      </c>
      <c r="E153" s="101" t="s">
        <v>134</v>
      </c>
      <c r="F153" s="102">
        <v>9</v>
      </c>
      <c r="H153" s="175" t="s">
        <v>961</v>
      </c>
      <c r="I153" s="179">
        <v>167.5</v>
      </c>
    </row>
    <row r="154" spans="2:9" ht="15">
      <c r="B154" s="100">
        <v>142</v>
      </c>
      <c r="C154" s="101" t="s">
        <v>952</v>
      </c>
      <c r="D154" s="101" t="s">
        <v>97</v>
      </c>
      <c r="E154" s="101" t="s">
        <v>124</v>
      </c>
      <c r="F154" s="102">
        <v>8</v>
      </c>
      <c r="H154" s="175" t="s">
        <v>1151</v>
      </c>
      <c r="I154" s="179">
        <v>173.5</v>
      </c>
    </row>
    <row r="155" spans="2:9" ht="15">
      <c r="B155" s="100">
        <v>143</v>
      </c>
      <c r="C155" s="101" t="s">
        <v>915</v>
      </c>
      <c r="D155" s="101" t="s">
        <v>97</v>
      </c>
      <c r="E155" s="101" t="s">
        <v>213</v>
      </c>
      <c r="F155" s="102">
        <v>10</v>
      </c>
      <c r="H155" s="175" t="s">
        <v>1080</v>
      </c>
      <c r="I155" s="179">
        <v>198</v>
      </c>
    </row>
    <row r="156" spans="2:9" ht="15">
      <c r="B156" s="100">
        <v>144</v>
      </c>
      <c r="C156" s="101" t="s">
        <v>297</v>
      </c>
      <c r="D156" s="101" t="s">
        <v>97</v>
      </c>
      <c r="E156" s="101" t="s">
        <v>152</v>
      </c>
      <c r="F156" s="102">
        <v>9</v>
      </c>
      <c r="H156" s="175" t="s">
        <v>745</v>
      </c>
      <c r="I156" s="179">
        <v>106</v>
      </c>
    </row>
    <row r="157" spans="2:9" ht="15">
      <c r="B157" s="100">
        <v>145</v>
      </c>
      <c r="C157" s="101" t="s">
        <v>1141</v>
      </c>
      <c r="D157" s="101" t="s">
        <v>97</v>
      </c>
      <c r="E157" s="101" t="s">
        <v>95</v>
      </c>
      <c r="F157" s="102">
        <v>7</v>
      </c>
      <c r="H157" s="175" t="s">
        <v>1161</v>
      </c>
      <c r="I157" s="179">
        <v>186</v>
      </c>
    </row>
    <row r="158" spans="2:9" ht="15">
      <c r="B158" s="100">
        <v>146</v>
      </c>
      <c r="C158" s="101" t="s">
        <v>938</v>
      </c>
      <c r="D158" s="101" t="s">
        <v>97</v>
      </c>
      <c r="E158" s="101" t="s">
        <v>114</v>
      </c>
      <c r="F158" s="102">
        <v>7</v>
      </c>
      <c r="H158" s="175" t="s">
        <v>458</v>
      </c>
      <c r="I158" s="179">
        <v>39</v>
      </c>
    </row>
    <row r="159" spans="2:9" ht="15">
      <c r="B159" s="100">
        <v>147</v>
      </c>
      <c r="C159" s="101" t="s">
        <v>1142</v>
      </c>
      <c r="D159" s="101" t="s">
        <v>97</v>
      </c>
      <c r="E159" s="101" t="s">
        <v>213</v>
      </c>
      <c r="F159" s="102">
        <v>10</v>
      </c>
      <c r="H159" s="175" t="s">
        <v>640</v>
      </c>
      <c r="I159" s="179">
        <v>95.66666666666667</v>
      </c>
    </row>
    <row r="160" spans="2:9" ht="15">
      <c r="B160" s="100">
        <v>148</v>
      </c>
      <c r="C160" s="101" t="s">
        <v>772</v>
      </c>
      <c r="D160" s="101" t="s">
        <v>97</v>
      </c>
      <c r="E160" s="101" t="s">
        <v>204</v>
      </c>
      <c r="F160" s="102">
        <v>6</v>
      </c>
      <c r="H160" s="175" t="s">
        <v>912</v>
      </c>
      <c r="I160" s="179">
        <v>176.5</v>
      </c>
    </row>
    <row r="161" spans="2:9" ht="15">
      <c r="B161" s="100">
        <v>149</v>
      </c>
      <c r="C161" s="101" t="s">
        <v>1143</v>
      </c>
      <c r="D161" s="101" t="s">
        <v>105</v>
      </c>
      <c r="E161" s="101" t="s">
        <v>173</v>
      </c>
      <c r="F161" s="102">
        <v>5</v>
      </c>
      <c r="H161" s="175" t="s">
        <v>1170</v>
      </c>
      <c r="I161" s="179">
        <v>198</v>
      </c>
    </row>
    <row r="162" spans="2:9" ht="15">
      <c r="B162" s="100">
        <v>150</v>
      </c>
      <c r="C162" s="101" t="s">
        <v>1144</v>
      </c>
      <c r="D162" s="101" t="s">
        <v>105</v>
      </c>
      <c r="E162" s="101" t="s">
        <v>184</v>
      </c>
      <c r="F162" s="102">
        <v>6</v>
      </c>
      <c r="H162" s="175" t="s">
        <v>933</v>
      </c>
      <c r="I162" s="179">
        <v>137.75</v>
      </c>
    </row>
    <row r="163" spans="2:9" ht="15">
      <c r="B163" s="100">
        <v>151</v>
      </c>
      <c r="C163" s="101" t="s">
        <v>1145</v>
      </c>
      <c r="D163" s="101" t="s">
        <v>105</v>
      </c>
      <c r="E163" s="101" t="s">
        <v>164</v>
      </c>
      <c r="F163" s="102">
        <v>8</v>
      </c>
      <c r="H163" s="175" t="s">
        <v>468</v>
      </c>
      <c r="I163" s="179">
        <v>61</v>
      </c>
    </row>
    <row r="164" spans="2:9" ht="15">
      <c r="B164" s="100">
        <v>152</v>
      </c>
      <c r="C164" s="101" t="s">
        <v>1146</v>
      </c>
      <c r="D164" s="101" t="s">
        <v>105</v>
      </c>
      <c r="E164" s="101" t="s">
        <v>234</v>
      </c>
      <c r="F164" s="102">
        <v>7</v>
      </c>
      <c r="H164" s="175" t="s">
        <v>456</v>
      </c>
      <c r="I164" s="179">
        <v>58.5</v>
      </c>
    </row>
    <row r="165" spans="2:9" ht="15">
      <c r="B165" s="100">
        <v>153</v>
      </c>
      <c r="C165" s="101" t="s">
        <v>1147</v>
      </c>
      <c r="D165" s="101" t="s">
        <v>105</v>
      </c>
      <c r="E165" s="101" t="s">
        <v>104</v>
      </c>
      <c r="F165" s="102">
        <v>4</v>
      </c>
      <c r="H165" s="175" t="s">
        <v>677</v>
      </c>
      <c r="I165" s="179">
        <v>79.83333333333333</v>
      </c>
    </row>
    <row r="166" spans="2:9" ht="15">
      <c r="B166" s="100">
        <v>154</v>
      </c>
      <c r="C166" s="101" t="s">
        <v>1148</v>
      </c>
      <c r="D166" s="101" t="s">
        <v>105</v>
      </c>
      <c r="E166" s="101" t="s">
        <v>307</v>
      </c>
      <c r="F166" s="102">
        <v>9</v>
      </c>
      <c r="H166" s="175" t="s">
        <v>606</v>
      </c>
      <c r="I166" s="179">
        <v>103.2</v>
      </c>
    </row>
    <row r="167" spans="2:9" ht="15">
      <c r="B167" s="100">
        <v>155</v>
      </c>
      <c r="C167" s="101" t="s">
        <v>1069</v>
      </c>
      <c r="D167" s="101" t="s">
        <v>101</v>
      </c>
      <c r="E167" s="101" t="s">
        <v>241</v>
      </c>
      <c r="F167" s="102">
        <v>8</v>
      </c>
      <c r="H167" s="175" t="s">
        <v>614</v>
      </c>
      <c r="I167" s="179">
        <v>112.4</v>
      </c>
    </row>
    <row r="168" spans="2:9" ht="15">
      <c r="B168" s="100">
        <v>156</v>
      </c>
      <c r="C168" s="101" t="s">
        <v>1007</v>
      </c>
      <c r="D168" s="101" t="s">
        <v>101</v>
      </c>
      <c r="E168" s="101" t="s">
        <v>134</v>
      </c>
      <c r="F168" s="102">
        <v>9</v>
      </c>
      <c r="H168" s="175" t="s">
        <v>846</v>
      </c>
      <c r="I168" s="179">
        <v>170.33333333333334</v>
      </c>
    </row>
    <row r="169" spans="2:9" ht="15">
      <c r="B169" s="100">
        <v>157</v>
      </c>
      <c r="C169" s="101" t="s">
        <v>948</v>
      </c>
      <c r="D169" s="101" t="s">
        <v>101</v>
      </c>
      <c r="E169" s="101" t="s">
        <v>130</v>
      </c>
      <c r="F169" s="102">
        <v>5</v>
      </c>
      <c r="H169" s="175" t="s">
        <v>1164</v>
      </c>
      <c r="I169" s="179">
        <v>191</v>
      </c>
    </row>
    <row r="170" spans="2:9" ht="15">
      <c r="B170" s="100">
        <v>158</v>
      </c>
      <c r="C170" s="101" t="s">
        <v>1149</v>
      </c>
      <c r="D170" s="101" t="s">
        <v>97</v>
      </c>
      <c r="E170" s="101" t="s">
        <v>139</v>
      </c>
      <c r="F170" s="102">
        <v>8</v>
      </c>
      <c r="H170" s="175" t="s">
        <v>622</v>
      </c>
      <c r="I170" s="179">
        <v>66.83333333333333</v>
      </c>
    </row>
    <row r="171" spans="2:9" ht="15">
      <c r="B171" s="100">
        <v>159</v>
      </c>
      <c r="C171" s="101" t="s">
        <v>1038</v>
      </c>
      <c r="D171" s="101" t="s">
        <v>101</v>
      </c>
      <c r="E171" s="101" t="s">
        <v>103</v>
      </c>
      <c r="F171" s="102">
        <v>8</v>
      </c>
      <c r="H171" s="175" t="s">
        <v>947</v>
      </c>
      <c r="I171" s="179">
        <v>199.33333333333334</v>
      </c>
    </row>
    <row r="172" spans="2:9" ht="15">
      <c r="B172" s="100">
        <v>160</v>
      </c>
      <c r="C172" s="101" t="s">
        <v>961</v>
      </c>
      <c r="D172" s="101" t="s">
        <v>101</v>
      </c>
      <c r="E172" s="101" t="s">
        <v>222</v>
      </c>
      <c r="F172" s="102">
        <v>6</v>
      </c>
      <c r="H172" s="175" t="s">
        <v>1234</v>
      </c>
      <c r="I172" s="179">
        <v>88</v>
      </c>
    </row>
    <row r="173" spans="2:9" ht="15">
      <c r="B173" s="100">
        <v>161</v>
      </c>
      <c r="C173" s="101" t="s">
        <v>1150</v>
      </c>
      <c r="D173" s="101" t="s">
        <v>101</v>
      </c>
      <c r="E173" s="101" t="s">
        <v>139</v>
      </c>
      <c r="F173" s="102">
        <v>8</v>
      </c>
      <c r="H173" s="175" t="s">
        <v>1171</v>
      </c>
      <c r="I173" s="179">
        <v>199</v>
      </c>
    </row>
    <row r="174" spans="2:9" ht="15">
      <c r="B174" s="100">
        <v>162</v>
      </c>
      <c r="C174" s="101" t="s">
        <v>1151</v>
      </c>
      <c r="D174" s="101" t="s">
        <v>101</v>
      </c>
      <c r="E174" s="101" t="s">
        <v>204</v>
      </c>
      <c r="F174" s="102">
        <v>6</v>
      </c>
      <c r="H174" s="175" t="s">
        <v>1237</v>
      </c>
      <c r="I174" s="179">
        <v>111</v>
      </c>
    </row>
    <row r="175" spans="2:9" ht="15">
      <c r="B175" s="100">
        <v>163</v>
      </c>
      <c r="C175" s="101" t="s">
        <v>1003</v>
      </c>
      <c r="D175" s="101" t="s">
        <v>196</v>
      </c>
      <c r="E175" s="101" t="s">
        <v>222</v>
      </c>
      <c r="F175" s="102">
        <v>6</v>
      </c>
      <c r="H175" s="175" t="s">
        <v>575</v>
      </c>
      <c r="I175" s="179">
        <v>71</v>
      </c>
    </row>
    <row r="176" spans="2:9" ht="15">
      <c r="B176" s="100">
        <v>164</v>
      </c>
      <c r="C176" s="101" t="s">
        <v>724</v>
      </c>
      <c r="D176" s="101" t="s">
        <v>196</v>
      </c>
      <c r="E176" s="101" t="s">
        <v>107</v>
      </c>
      <c r="F176" s="102">
        <v>9</v>
      </c>
      <c r="H176" s="175" t="s">
        <v>161</v>
      </c>
      <c r="I176" s="179">
        <v>7.333333333333333</v>
      </c>
    </row>
    <row r="177" spans="2:9" ht="15">
      <c r="B177" s="100">
        <v>165</v>
      </c>
      <c r="C177" s="101" t="s">
        <v>880</v>
      </c>
      <c r="D177" s="101" t="s">
        <v>196</v>
      </c>
      <c r="E177" s="101" t="s">
        <v>98</v>
      </c>
      <c r="F177" s="102">
        <v>6</v>
      </c>
      <c r="H177" s="175" t="s">
        <v>1150</v>
      </c>
      <c r="I177" s="179">
        <v>160</v>
      </c>
    </row>
    <row r="178" spans="2:9" ht="15">
      <c r="B178" s="100">
        <v>166</v>
      </c>
      <c r="C178" s="101" t="s">
        <v>955</v>
      </c>
      <c r="D178" s="101" t="s">
        <v>196</v>
      </c>
      <c r="E178" s="101" t="s">
        <v>134</v>
      </c>
      <c r="F178" s="102">
        <v>9</v>
      </c>
      <c r="H178" s="175" t="s">
        <v>1055</v>
      </c>
      <c r="I178" s="179">
        <v>217</v>
      </c>
    </row>
    <row r="179" spans="2:9" ht="15">
      <c r="B179" s="100">
        <v>167</v>
      </c>
      <c r="C179" s="101" t="s">
        <v>1152</v>
      </c>
      <c r="D179" s="101" t="s">
        <v>196</v>
      </c>
      <c r="E179" s="101" t="s">
        <v>171</v>
      </c>
      <c r="F179" s="102">
        <v>4</v>
      </c>
      <c r="H179" s="175" t="s">
        <v>1165</v>
      </c>
      <c r="I179" s="179">
        <v>192</v>
      </c>
    </row>
    <row r="180" spans="2:9" ht="15">
      <c r="B180" s="100">
        <v>168</v>
      </c>
      <c r="C180" s="101" t="s">
        <v>970</v>
      </c>
      <c r="D180" s="101" t="s">
        <v>196</v>
      </c>
      <c r="E180" s="101" t="s">
        <v>139</v>
      </c>
      <c r="F180" s="102">
        <v>8</v>
      </c>
      <c r="H180" s="175" t="s">
        <v>485</v>
      </c>
      <c r="I180" s="179">
        <v>61.333333333333336</v>
      </c>
    </row>
    <row r="181" spans="2:9" ht="15">
      <c r="B181" s="100">
        <v>169</v>
      </c>
      <c r="C181" s="101" t="s">
        <v>1153</v>
      </c>
      <c r="D181" s="101" t="s">
        <v>196</v>
      </c>
      <c r="E181" s="101" t="s">
        <v>137</v>
      </c>
      <c r="F181" s="102">
        <v>4</v>
      </c>
      <c r="H181" s="175" t="s">
        <v>1203</v>
      </c>
      <c r="I181" s="179">
        <v>248</v>
      </c>
    </row>
    <row r="182" spans="2:9" ht="15">
      <c r="B182" s="100">
        <v>170</v>
      </c>
      <c r="C182" s="101" t="s">
        <v>467</v>
      </c>
      <c r="D182" s="101" t="s">
        <v>94</v>
      </c>
      <c r="E182" s="101" t="s">
        <v>415</v>
      </c>
      <c r="F182" s="102">
        <v>5</v>
      </c>
      <c r="H182" s="175" t="s">
        <v>676</v>
      </c>
      <c r="I182" s="179">
        <v>74.2</v>
      </c>
    </row>
    <row r="183" spans="2:9" ht="15">
      <c r="B183" s="100">
        <v>171</v>
      </c>
      <c r="C183" s="101" t="s">
        <v>768</v>
      </c>
      <c r="D183" s="101" t="s">
        <v>94</v>
      </c>
      <c r="E183" s="101" t="s">
        <v>340</v>
      </c>
      <c r="F183" s="102">
        <v>10</v>
      </c>
      <c r="H183" s="175" t="s">
        <v>704</v>
      </c>
      <c r="I183" s="179">
        <v>79</v>
      </c>
    </row>
    <row r="184" spans="2:9" ht="15">
      <c r="B184" s="100">
        <v>172</v>
      </c>
      <c r="C184" s="101" t="s">
        <v>1154</v>
      </c>
      <c r="D184" s="101" t="s">
        <v>94</v>
      </c>
      <c r="E184" s="101" t="s">
        <v>173</v>
      </c>
      <c r="F184" s="102">
        <v>5</v>
      </c>
      <c r="H184" s="175" t="s">
        <v>1241</v>
      </c>
      <c r="I184" s="179">
        <v>168</v>
      </c>
    </row>
    <row r="185" spans="2:9" ht="15">
      <c r="B185" s="100">
        <v>173</v>
      </c>
      <c r="C185" s="101" t="s">
        <v>944</v>
      </c>
      <c r="D185" s="101" t="s">
        <v>94</v>
      </c>
      <c r="E185" s="101" t="s">
        <v>184</v>
      </c>
      <c r="F185" s="102">
        <v>6</v>
      </c>
      <c r="H185" s="175" t="s">
        <v>1139</v>
      </c>
      <c r="I185" s="179">
        <v>147</v>
      </c>
    </row>
    <row r="186" spans="2:9" ht="15">
      <c r="B186" s="100">
        <v>174</v>
      </c>
      <c r="C186" s="101" t="s">
        <v>1155</v>
      </c>
      <c r="D186" s="101" t="s">
        <v>94</v>
      </c>
      <c r="E186" s="101" t="s">
        <v>213</v>
      </c>
      <c r="F186" s="102">
        <v>10</v>
      </c>
      <c r="H186" s="175" t="s">
        <v>636</v>
      </c>
      <c r="I186" s="179">
        <v>178</v>
      </c>
    </row>
    <row r="187" spans="2:9" ht="15">
      <c r="B187" s="100">
        <v>175</v>
      </c>
      <c r="C187" s="101" t="s">
        <v>576</v>
      </c>
      <c r="D187" s="101" t="s">
        <v>94</v>
      </c>
      <c r="E187" s="101" t="s">
        <v>134</v>
      </c>
      <c r="F187" s="102">
        <v>9</v>
      </c>
      <c r="H187" s="175" t="s">
        <v>774</v>
      </c>
      <c r="I187" s="179">
        <v>109.4</v>
      </c>
    </row>
    <row r="188" spans="2:9" ht="15">
      <c r="B188" s="100">
        <v>176</v>
      </c>
      <c r="C188" s="101" t="s">
        <v>291</v>
      </c>
      <c r="D188" s="101" t="s">
        <v>94</v>
      </c>
      <c r="E188" s="101" t="s">
        <v>517</v>
      </c>
      <c r="F188" s="102" t="s">
        <v>518</v>
      </c>
      <c r="H188" s="175" t="s">
        <v>1155</v>
      </c>
      <c r="I188" s="179">
        <v>168</v>
      </c>
    </row>
    <row r="189" spans="2:9" ht="15">
      <c r="B189" s="100">
        <v>177</v>
      </c>
      <c r="C189" s="101" t="s">
        <v>993</v>
      </c>
      <c r="D189" s="101" t="s">
        <v>94</v>
      </c>
      <c r="E189" s="101" t="s">
        <v>213</v>
      </c>
      <c r="F189" s="102">
        <v>10</v>
      </c>
      <c r="H189" s="175" t="s">
        <v>502</v>
      </c>
      <c r="I189" s="179">
        <v>81.66666666666667</v>
      </c>
    </row>
    <row r="190" spans="2:9" ht="15">
      <c r="B190" s="100">
        <v>178</v>
      </c>
      <c r="C190" s="101" t="s">
        <v>1156</v>
      </c>
      <c r="D190" s="101" t="s">
        <v>94</v>
      </c>
      <c r="E190" s="101" t="s">
        <v>241</v>
      </c>
      <c r="F190" s="102">
        <v>8</v>
      </c>
      <c r="H190" s="175" t="s">
        <v>1238</v>
      </c>
      <c r="I190" s="179">
        <v>128</v>
      </c>
    </row>
    <row r="191" spans="2:9" ht="15">
      <c r="B191" s="100">
        <v>179</v>
      </c>
      <c r="C191" s="101" t="s">
        <v>615</v>
      </c>
      <c r="D191" s="101" t="s">
        <v>94</v>
      </c>
      <c r="E191" s="101" t="s">
        <v>168</v>
      </c>
      <c r="F191" s="102">
        <v>10</v>
      </c>
      <c r="H191" s="175" t="s">
        <v>735</v>
      </c>
      <c r="I191" s="179">
        <v>96.5</v>
      </c>
    </row>
    <row r="192" spans="2:9" ht="15">
      <c r="B192" s="100">
        <v>180</v>
      </c>
      <c r="C192" s="101" t="s">
        <v>1157</v>
      </c>
      <c r="D192" s="101" t="s">
        <v>94</v>
      </c>
      <c r="E192" s="101" t="s">
        <v>146</v>
      </c>
      <c r="F192" s="102">
        <v>6</v>
      </c>
      <c r="H192" s="175" t="s">
        <v>89</v>
      </c>
      <c r="I192" s="179">
        <v>1</v>
      </c>
    </row>
    <row r="193" spans="2:9" ht="15">
      <c r="B193" s="100">
        <v>181</v>
      </c>
      <c r="C193" s="101" t="s">
        <v>1158</v>
      </c>
      <c r="D193" s="101" t="s">
        <v>94</v>
      </c>
      <c r="E193" s="101" t="s">
        <v>234</v>
      </c>
      <c r="F193" s="102">
        <v>7</v>
      </c>
      <c r="H193" s="175" t="s">
        <v>618</v>
      </c>
      <c r="I193" s="179">
        <v>85.5</v>
      </c>
    </row>
    <row r="194" spans="2:9" ht="15">
      <c r="B194" s="100">
        <v>182</v>
      </c>
      <c r="C194" s="101" t="s">
        <v>1159</v>
      </c>
      <c r="D194" s="101" t="s">
        <v>94</v>
      </c>
      <c r="E194" s="101" t="s">
        <v>107</v>
      </c>
      <c r="F194" s="102">
        <v>9</v>
      </c>
      <c r="H194" s="175" t="s">
        <v>648</v>
      </c>
      <c r="I194" s="179">
        <v>81.33333333333333</v>
      </c>
    </row>
    <row r="195" spans="2:9" ht="15">
      <c r="B195" s="100">
        <v>183</v>
      </c>
      <c r="C195" s="101" t="s">
        <v>1015</v>
      </c>
      <c r="D195" s="101" t="s">
        <v>94</v>
      </c>
      <c r="E195" s="101" t="s">
        <v>307</v>
      </c>
      <c r="F195" s="102">
        <v>9</v>
      </c>
      <c r="H195" s="175" t="s">
        <v>444</v>
      </c>
      <c r="I195" s="179">
        <v>30.666666666666668</v>
      </c>
    </row>
    <row r="196" spans="2:9" ht="15">
      <c r="B196" s="100">
        <v>184</v>
      </c>
      <c r="C196" s="101" t="s">
        <v>1049</v>
      </c>
      <c r="D196" s="101" t="s">
        <v>94</v>
      </c>
      <c r="E196" s="101" t="s">
        <v>103</v>
      </c>
      <c r="F196" s="102">
        <v>8</v>
      </c>
      <c r="H196" s="175" t="s">
        <v>127</v>
      </c>
      <c r="I196" s="179">
        <v>3</v>
      </c>
    </row>
    <row r="197" spans="2:9" ht="15">
      <c r="B197" s="100">
        <v>185</v>
      </c>
      <c r="C197" s="101" t="s">
        <v>1160</v>
      </c>
      <c r="D197" s="101" t="s">
        <v>94</v>
      </c>
      <c r="E197" s="101" t="s">
        <v>139</v>
      </c>
      <c r="F197" s="102">
        <v>8</v>
      </c>
      <c r="H197" s="175" t="s">
        <v>217</v>
      </c>
      <c r="I197" s="179">
        <v>13.166666666666666</v>
      </c>
    </row>
    <row r="198" spans="2:9" ht="15">
      <c r="B198" s="100">
        <v>186</v>
      </c>
      <c r="C198" s="101" t="s">
        <v>1161</v>
      </c>
      <c r="D198" s="101" t="s">
        <v>94</v>
      </c>
      <c r="E198" s="101" t="s">
        <v>374</v>
      </c>
      <c r="F198" s="102">
        <v>7</v>
      </c>
      <c r="H198" s="175" t="s">
        <v>611</v>
      </c>
      <c r="I198" s="179">
        <v>55.166666666666664</v>
      </c>
    </row>
    <row r="199" spans="2:9" ht="15">
      <c r="B199" s="100">
        <v>187</v>
      </c>
      <c r="C199" s="101" t="s">
        <v>1162</v>
      </c>
      <c r="D199" s="101" t="s">
        <v>94</v>
      </c>
      <c r="E199" s="101" t="s">
        <v>262</v>
      </c>
      <c r="F199" s="102">
        <v>6</v>
      </c>
      <c r="H199" s="175" t="s">
        <v>1168</v>
      </c>
      <c r="I199" s="179">
        <v>196</v>
      </c>
    </row>
    <row r="200" spans="2:9" ht="15">
      <c r="B200" s="100">
        <v>188</v>
      </c>
      <c r="C200" s="101" t="s">
        <v>1163</v>
      </c>
      <c r="D200" s="101" t="s">
        <v>94</v>
      </c>
      <c r="E200" s="101" t="s">
        <v>152</v>
      </c>
      <c r="F200" s="102">
        <v>9</v>
      </c>
      <c r="H200" s="175" t="s">
        <v>533</v>
      </c>
      <c r="I200" s="179">
        <v>42.333333333333336</v>
      </c>
    </row>
    <row r="201" spans="2:9" ht="15">
      <c r="B201" s="100">
        <v>189</v>
      </c>
      <c r="C201" s="101" t="s">
        <v>910</v>
      </c>
      <c r="D201" s="101" t="s">
        <v>94</v>
      </c>
      <c r="E201" s="101" t="s">
        <v>124</v>
      </c>
      <c r="F201" s="102">
        <v>8</v>
      </c>
      <c r="H201" s="175" t="s">
        <v>681</v>
      </c>
      <c r="I201" s="179">
        <v>116</v>
      </c>
    </row>
    <row r="202" spans="2:9" ht="15">
      <c r="B202" s="100">
        <v>190</v>
      </c>
      <c r="C202" s="101" t="s">
        <v>1022</v>
      </c>
      <c r="D202" s="101" t="s">
        <v>101</v>
      </c>
      <c r="E202" s="101" t="s">
        <v>173</v>
      </c>
      <c r="F202" s="102">
        <v>5</v>
      </c>
      <c r="H202" s="175" t="s">
        <v>768</v>
      </c>
      <c r="I202" s="179">
        <v>134.4</v>
      </c>
    </row>
    <row r="203" spans="2:9" ht="15">
      <c r="B203" s="100">
        <v>191</v>
      </c>
      <c r="C203" s="101" t="s">
        <v>1164</v>
      </c>
      <c r="D203" s="101" t="s">
        <v>101</v>
      </c>
      <c r="E203" s="101" t="s">
        <v>146</v>
      </c>
      <c r="F203" s="102">
        <v>6</v>
      </c>
      <c r="H203" s="175" t="s">
        <v>1015</v>
      </c>
      <c r="I203" s="179">
        <v>182.66666666666666</v>
      </c>
    </row>
    <row r="204" spans="2:9" ht="15">
      <c r="B204" s="100">
        <v>192</v>
      </c>
      <c r="C204" s="101" t="s">
        <v>1165</v>
      </c>
      <c r="D204" s="101" t="s">
        <v>101</v>
      </c>
      <c r="E204" s="101" t="s">
        <v>104</v>
      </c>
      <c r="F204" s="102">
        <v>4</v>
      </c>
      <c r="H204" s="175" t="s">
        <v>443</v>
      </c>
      <c r="I204" s="179">
        <v>41.333333333333336</v>
      </c>
    </row>
    <row r="205" spans="2:9" ht="15">
      <c r="B205" s="100">
        <v>193</v>
      </c>
      <c r="C205" s="101" t="s">
        <v>1166</v>
      </c>
      <c r="D205" s="101" t="s">
        <v>101</v>
      </c>
      <c r="E205" s="101" t="s">
        <v>137</v>
      </c>
      <c r="F205" s="102">
        <v>4</v>
      </c>
      <c r="H205" s="175" t="s">
        <v>1083</v>
      </c>
      <c r="I205" s="179">
        <v>199</v>
      </c>
    </row>
    <row r="206" spans="2:9" ht="15">
      <c r="B206" s="100">
        <v>194</v>
      </c>
      <c r="C206" s="101" t="s">
        <v>1027</v>
      </c>
      <c r="D206" s="101" t="s">
        <v>101</v>
      </c>
      <c r="E206" s="101" t="s">
        <v>213</v>
      </c>
      <c r="F206" s="102">
        <v>10</v>
      </c>
      <c r="H206" s="175" t="s">
        <v>1049</v>
      </c>
      <c r="I206" s="179">
        <v>185</v>
      </c>
    </row>
    <row r="207" spans="2:9" ht="15">
      <c r="B207" s="100">
        <v>195</v>
      </c>
      <c r="C207" s="101" t="s">
        <v>1167</v>
      </c>
      <c r="D207" s="101" t="s">
        <v>101</v>
      </c>
      <c r="E207" s="101" t="s">
        <v>415</v>
      </c>
      <c r="F207" s="102">
        <v>5</v>
      </c>
      <c r="H207" s="175" t="s">
        <v>970</v>
      </c>
      <c r="I207" s="179">
        <v>162.5</v>
      </c>
    </row>
    <row r="208" spans="2:9" ht="15">
      <c r="B208" s="100">
        <v>196</v>
      </c>
      <c r="C208" s="101" t="s">
        <v>1168</v>
      </c>
      <c r="D208" s="101" t="s">
        <v>101</v>
      </c>
      <c r="E208" s="101" t="s">
        <v>152</v>
      </c>
      <c r="F208" s="102">
        <v>9</v>
      </c>
      <c r="H208" s="175" t="s">
        <v>565</v>
      </c>
      <c r="I208" s="179">
        <v>48.25</v>
      </c>
    </row>
    <row r="209" spans="2:9" ht="15">
      <c r="B209" s="100">
        <v>197</v>
      </c>
      <c r="C209" s="101" t="s">
        <v>1169</v>
      </c>
      <c r="D209" s="101" t="s">
        <v>101</v>
      </c>
      <c r="E209" s="101" t="s">
        <v>120</v>
      </c>
      <c r="F209" s="102">
        <v>5</v>
      </c>
      <c r="H209" s="175" t="s">
        <v>424</v>
      </c>
      <c r="I209" s="179">
        <v>51</v>
      </c>
    </row>
    <row r="210" spans="2:9" ht="15">
      <c r="B210" s="100">
        <v>198</v>
      </c>
      <c r="C210" s="101" t="s">
        <v>1170</v>
      </c>
      <c r="D210" s="101" t="s">
        <v>101</v>
      </c>
      <c r="E210" s="101" t="s">
        <v>184</v>
      </c>
      <c r="F210" s="102">
        <v>6</v>
      </c>
      <c r="H210" s="175" t="s">
        <v>1239</v>
      </c>
      <c r="I210" s="179">
        <v>130</v>
      </c>
    </row>
    <row r="211" spans="2:9" ht="15">
      <c r="B211" s="100">
        <v>199</v>
      </c>
      <c r="C211" s="101" t="s">
        <v>1171</v>
      </c>
      <c r="D211" s="101" t="s">
        <v>101</v>
      </c>
      <c r="E211" s="101" t="s">
        <v>114</v>
      </c>
      <c r="F211" s="102">
        <v>7</v>
      </c>
      <c r="H211" s="175" t="s">
        <v>626</v>
      </c>
      <c r="I211" s="179">
        <v>73.33333333333333</v>
      </c>
    </row>
    <row r="212" spans="2:9" ht="15">
      <c r="B212" s="100">
        <v>200</v>
      </c>
      <c r="C212" s="101" t="s">
        <v>1172</v>
      </c>
      <c r="D212" s="101" t="s">
        <v>105</v>
      </c>
      <c r="E212" s="101" t="s">
        <v>146</v>
      </c>
      <c r="F212" s="102">
        <v>6</v>
      </c>
      <c r="H212" s="175" t="s">
        <v>474</v>
      </c>
      <c r="I212" s="179">
        <v>41.666666666666664</v>
      </c>
    </row>
    <row r="213" spans="2:9" ht="15">
      <c r="B213" s="100">
        <v>201</v>
      </c>
      <c r="C213" s="101" t="s">
        <v>1173</v>
      </c>
      <c r="D213" s="101" t="s">
        <v>105</v>
      </c>
      <c r="E213" s="101" t="s">
        <v>222</v>
      </c>
      <c r="F213" s="102">
        <v>6</v>
      </c>
      <c r="H213" s="175" t="s">
        <v>1235</v>
      </c>
      <c r="I213" s="179">
        <v>104</v>
      </c>
    </row>
    <row r="214" spans="2:9" ht="15">
      <c r="B214" s="100">
        <v>202</v>
      </c>
      <c r="C214" s="101" t="s">
        <v>1174</v>
      </c>
      <c r="D214" s="101" t="s">
        <v>105</v>
      </c>
      <c r="E214" s="101" t="s">
        <v>139</v>
      </c>
      <c r="F214" s="102">
        <v>8</v>
      </c>
      <c r="H214" s="175" t="s">
        <v>434</v>
      </c>
      <c r="I214" s="179">
        <v>36.5</v>
      </c>
    </row>
    <row r="215" spans="2:9" ht="15">
      <c r="B215" s="100">
        <v>203</v>
      </c>
      <c r="C215" s="101" t="s">
        <v>1175</v>
      </c>
      <c r="D215" s="101" t="s">
        <v>105</v>
      </c>
      <c r="E215" s="101" t="s">
        <v>130</v>
      </c>
      <c r="F215" s="102">
        <v>5</v>
      </c>
      <c r="H215" s="175" t="s">
        <v>1051</v>
      </c>
      <c r="I215" s="179">
        <v>169.5</v>
      </c>
    </row>
    <row r="216" spans="2:9" ht="15">
      <c r="B216" s="100">
        <v>204</v>
      </c>
      <c r="C216" s="101" t="s">
        <v>1176</v>
      </c>
      <c r="D216" s="101" t="s">
        <v>105</v>
      </c>
      <c r="E216" s="101" t="s">
        <v>114</v>
      </c>
      <c r="F216" s="102">
        <v>7</v>
      </c>
      <c r="H216" s="175" t="s">
        <v>295</v>
      </c>
      <c r="I216" s="179">
        <v>17</v>
      </c>
    </row>
    <row r="217" spans="2:9" ht="15">
      <c r="B217" s="100">
        <v>205</v>
      </c>
      <c r="C217" s="101" t="s">
        <v>1177</v>
      </c>
      <c r="D217" s="101" t="s">
        <v>105</v>
      </c>
      <c r="E217" s="101" t="s">
        <v>120</v>
      </c>
      <c r="F217" s="102">
        <v>5</v>
      </c>
      <c r="H217" s="175" t="s">
        <v>536</v>
      </c>
      <c r="I217" s="179">
        <v>66.33333333333333</v>
      </c>
    </row>
    <row r="218" spans="2:9" ht="15">
      <c r="B218" s="100">
        <v>206</v>
      </c>
      <c r="C218" s="101" t="s">
        <v>1178</v>
      </c>
      <c r="D218" s="101" t="s">
        <v>105</v>
      </c>
      <c r="E218" s="101" t="s">
        <v>152</v>
      </c>
      <c r="F218" s="102">
        <v>9</v>
      </c>
      <c r="H218" s="175" t="s">
        <v>756</v>
      </c>
      <c r="I218" s="179">
        <v>119.8</v>
      </c>
    </row>
    <row r="219" spans="2:9" ht="15">
      <c r="B219" s="100">
        <v>207</v>
      </c>
      <c r="C219" s="101" t="s">
        <v>1030</v>
      </c>
      <c r="D219" s="101" t="s">
        <v>154</v>
      </c>
      <c r="E219" s="101" t="s">
        <v>134</v>
      </c>
      <c r="F219" s="102">
        <v>9</v>
      </c>
      <c r="H219" s="175" t="s">
        <v>701</v>
      </c>
      <c r="I219" s="179">
        <v>90.5</v>
      </c>
    </row>
    <row r="220" spans="2:9" ht="15">
      <c r="B220" s="100">
        <v>208</v>
      </c>
      <c r="C220" s="101" t="s">
        <v>925</v>
      </c>
      <c r="D220" s="101" t="s">
        <v>154</v>
      </c>
      <c r="E220" s="101" t="s">
        <v>262</v>
      </c>
      <c r="F220" s="102">
        <v>6</v>
      </c>
      <c r="H220" s="175" t="s">
        <v>942</v>
      </c>
      <c r="I220" s="179">
        <v>167</v>
      </c>
    </row>
    <row r="221" spans="2:9" ht="15">
      <c r="B221" s="100">
        <v>209</v>
      </c>
      <c r="C221" s="101" t="s">
        <v>964</v>
      </c>
      <c r="D221" s="101" t="s">
        <v>154</v>
      </c>
      <c r="E221" s="101" t="s">
        <v>211</v>
      </c>
      <c r="F221" s="102">
        <v>4</v>
      </c>
      <c r="H221" s="175" t="s">
        <v>1069</v>
      </c>
      <c r="I221" s="179">
        <v>178.33333333333334</v>
      </c>
    </row>
    <row r="222" spans="2:9" ht="15">
      <c r="B222" s="100">
        <v>210</v>
      </c>
      <c r="C222" s="101" t="s">
        <v>573</v>
      </c>
      <c r="D222" s="101" t="s">
        <v>154</v>
      </c>
      <c r="E222" s="101" t="s">
        <v>114</v>
      </c>
      <c r="F222" s="102">
        <v>7</v>
      </c>
      <c r="H222" s="175" t="s">
        <v>1187</v>
      </c>
      <c r="I222" s="179">
        <v>227</v>
      </c>
    </row>
    <row r="223" spans="2:9" ht="15">
      <c r="B223" s="100">
        <v>211</v>
      </c>
      <c r="C223" s="101" t="s">
        <v>873</v>
      </c>
      <c r="D223" s="101" t="s">
        <v>154</v>
      </c>
      <c r="E223" s="101" t="s">
        <v>340</v>
      </c>
      <c r="F223" s="102">
        <v>10</v>
      </c>
      <c r="H223" s="175" t="s">
        <v>336</v>
      </c>
      <c r="I223" s="179">
        <v>19.666666666666668</v>
      </c>
    </row>
    <row r="224" spans="2:9" ht="15">
      <c r="B224" s="100">
        <v>212</v>
      </c>
      <c r="C224" s="101" t="s">
        <v>1072</v>
      </c>
      <c r="D224" s="101" t="s">
        <v>154</v>
      </c>
      <c r="E224" s="101" t="s">
        <v>104</v>
      </c>
      <c r="F224" s="102">
        <v>4</v>
      </c>
      <c r="H224" s="175" t="s">
        <v>1160</v>
      </c>
      <c r="I224" s="179">
        <v>165.5</v>
      </c>
    </row>
    <row r="225" spans="2:9" ht="15">
      <c r="B225" s="100">
        <v>213</v>
      </c>
      <c r="C225" s="101" t="s">
        <v>825</v>
      </c>
      <c r="D225" s="101" t="s">
        <v>154</v>
      </c>
      <c r="E225" s="101" t="s">
        <v>307</v>
      </c>
      <c r="F225" s="102">
        <v>9</v>
      </c>
      <c r="H225" s="175" t="s">
        <v>1062</v>
      </c>
      <c r="I225" s="179">
        <v>190</v>
      </c>
    </row>
    <row r="226" spans="2:9" ht="15">
      <c r="B226" s="100">
        <v>214</v>
      </c>
      <c r="C226" s="101" t="s">
        <v>942</v>
      </c>
      <c r="D226" s="101" t="s">
        <v>154</v>
      </c>
      <c r="E226" s="101" t="s">
        <v>168</v>
      </c>
      <c r="F226" s="102">
        <v>10</v>
      </c>
      <c r="H226" s="175" t="s">
        <v>1148</v>
      </c>
      <c r="I226" s="179">
        <v>154</v>
      </c>
    </row>
    <row r="227" spans="2:9" ht="15">
      <c r="B227" s="100">
        <v>215</v>
      </c>
      <c r="C227" s="101" t="s">
        <v>912</v>
      </c>
      <c r="D227" s="101" t="s">
        <v>154</v>
      </c>
      <c r="E227" s="101" t="s">
        <v>393</v>
      </c>
      <c r="F227" s="102">
        <v>10</v>
      </c>
      <c r="H227" s="175" t="s">
        <v>1212</v>
      </c>
      <c r="I227" s="179">
        <v>162</v>
      </c>
    </row>
    <row r="228" spans="2:9" ht="15">
      <c r="B228" s="100">
        <v>216</v>
      </c>
      <c r="C228" s="101" t="s">
        <v>1179</v>
      </c>
      <c r="D228" s="101" t="s">
        <v>154</v>
      </c>
      <c r="E228" s="101" t="s">
        <v>124</v>
      </c>
      <c r="F228" s="102">
        <v>8</v>
      </c>
      <c r="H228" s="175" t="s">
        <v>910</v>
      </c>
      <c r="I228" s="179">
        <v>166.33333333333334</v>
      </c>
    </row>
    <row r="229" spans="2:9" ht="15">
      <c r="B229" s="100">
        <v>217</v>
      </c>
      <c r="C229" s="101" t="s">
        <v>1180</v>
      </c>
      <c r="D229" s="101" t="s">
        <v>154</v>
      </c>
      <c r="E229" s="101" t="s">
        <v>374</v>
      </c>
      <c r="F229" s="102">
        <v>7</v>
      </c>
      <c r="H229" s="175" t="s">
        <v>1064</v>
      </c>
      <c r="I229" s="179">
        <v>212.5</v>
      </c>
    </row>
    <row r="230" spans="2:9" ht="15">
      <c r="B230" s="100">
        <v>218</v>
      </c>
      <c r="C230" s="101" t="s">
        <v>1181</v>
      </c>
      <c r="D230" s="101" t="s">
        <v>154</v>
      </c>
      <c r="E230" s="101" t="s">
        <v>415</v>
      </c>
      <c r="F230" s="102">
        <v>5</v>
      </c>
      <c r="H230" s="175" t="s">
        <v>928</v>
      </c>
      <c r="I230" s="179">
        <v>159.5</v>
      </c>
    </row>
    <row r="231" spans="2:9" ht="15">
      <c r="B231" s="100">
        <v>219</v>
      </c>
      <c r="C231" s="101" t="s">
        <v>1182</v>
      </c>
      <c r="D231" s="101" t="s">
        <v>94</v>
      </c>
      <c r="E231" s="101" t="s">
        <v>134</v>
      </c>
      <c r="F231" s="102">
        <v>9</v>
      </c>
      <c r="H231" s="175" t="s">
        <v>1075</v>
      </c>
      <c r="I231" s="179">
        <v>196</v>
      </c>
    </row>
    <row r="232" spans="2:9" ht="15">
      <c r="B232" s="100">
        <v>220</v>
      </c>
      <c r="C232" s="101" t="s">
        <v>1183</v>
      </c>
      <c r="D232" s="101" t="s">
        <v>154</v>
      </c>
      <c r="E232" s="101" t="s">
        <v>120</v>
      </c>
      <c r="F232" s="102">
        <v>5</v>
      </c>
      <c r="H232" s="175" t="s">
        <v>1157</v>
      </c>
      <c r="I232" s="179">
        <v>180</v>
      </c>
    </row>
    <row r="233" spans="2:9" ht="15">
      <c r="B233" s="100">
        <v>221</v>
      </c>
      <c r="C233" s="101" t="s">
        <v>847</v>
      </c>
      <c r="D233" s="101" t="s">
        <v>94</v>
      </c>
      <c r="E233" s="101" t="s">
        <v>204</v>
      </c>
      <c r="F233" s="102">
        <v>6</v>
      </c>
      <c r="H233" s="175" t="s">
        <v>767</v>
      </c>
      <c r="I233" s="179">
        <v>109</v>
      </c>
    </row>
    <row r="234" spans="2:9" ht="15">
      <c r="B234" s="100">
        <v>222</v>
      </c>
      <c r="C234" s="101" t="s">
        <v>1184</v>
      </c>
      <c r="D234" s="101" t="s">
        <v>154</v>
      </c>
      <c r="E234" s="101" t="s">
        <v>124</v>
      </c>
      <c r="F234" s="102">
        <v>8</v>
      </c>
      <c r="H234" s="175" t="s">
        <v>698</v>
      </c>
      <c r="I234" s="179">
        <v>112</v>
      </c>
    </row>
    <row r="235" spans="2:9" ht="15">
      <c r="B235" s="100">
        <v>223</v>
      </c>
      <c r="C235" s="101" t="s">
        <v>1075</v>
      </c>
      <c r="D235" s="101" t="s">
        <v>94</v>
      </c>
      <c r="E235" s="101" t="s">
        <v>393</v>
      </c>
      <c r="F235" s="102">
        <v>10</v>
      </c>
      <c r="H235" s="175" t="s">
        <v>1156</v>
      </c>
      <c r="I235" s="179">
        <v>172.5</v>
      </c>
    </row>
    <row r="236" spans="2:9" ht="15">
      <c r="B236" s="100">
        <v>224</v>
      </c>
      <c r="C236" s="101" t="s">
        <v>1185</v>
      </c>
      <c r="D236" s="101" t="s">
        <v>94</v>
      </c>
      <c r="E236" s="101" t="s">
        <v>173</v>
      </c>
      <c r="F236" s="102">
        <v>5</v>
      </c>
      <c r="H236" s="175" t="s">
        <v>732</v>
      </c>
      <c r="I236" s="179">
        <v>125</v>
      </c>
    </row>
    <row r="237" spans="2:9" ht="15">
      <c r="B237" s="100">
        <v>225</v>
      </c>
      <c r="C237" s="101" t="s">
        <v>1186</v>
      </c>
      <c r="D237" s="101" t="s">
        <v>94</v>
      </c>
      <c r="E237" s="101" t="s">
        <v>103</v>
      </c>
      <c r="F237" s="102">
        <v>8</v>
      </c>
      <c r="H237" s="175" t="s">
        <v>772</v>
      </c>
      <c r="I237" s="179">
        <v>121.6</v>
      </c>
    </row>
    <row r="238" spans="2:9" ht="15">
      <c r="B238" s="100">
        <v>226</v>
      </c>
      <c r="C238" s="101" t="s">
        <v>344</v>
      </c>
      <c r="D238" s="101" t="s">
        <v>94</v>
      </c>
      <c r="E238" s="101" t="s">
        <v>130</v>
      </c>
      <c r="F238" s="102">
        <v>5</v>
      </c>
      <c r="H238" s="175" t="s">
        <v>1233</v>
      </c>
      <c r="I238" s="179">
        <v>54</v>
      </c>
    </row>
    <row r="239" spans="2:9" ht="15">
      <c r="B239" s="100">
        <v>227</v>
      </c>
      <c r="C239" s="101" t="s">
        <v>1187</v>
      </c>
      <c r="D239" s="101" t="s">
        <v>94</v>
      </c>
      <c r="E239" s="101" t="s">
        <v>146</v>
      </c>
      <c r="F239" s="102">
        <v>6</v>
      </c>
      <c r="H239" s="175" t="s">
        <v>1177</v>
      </c>
      <c r="I239" s="179">
        <v>205</v>
      </c>
    </row>
    <row r="240" spans="2:9" ht="15">
      <c r="B240" s="100">
        <v>228</v>
      </c>
      <c r="C240" s="101" t="s">
        <v>1188</v>
      </c>
      <c r="D240" s="101" t="s">
        <v>94</v>
      </c>
      <c r="E240" s="101" t="s">
        <v>374</v>
      </c>
      <c r="F240" s="102">
        <v>7</v>
      </c>
      <c r="H240" s="175" t="s">
        <v>821</v>
      </c>
      <c r="I240" s="179">
        <v>115.8</v>
      </c>
    </row>
    <row r="241" spans="2:9" ht="15">
      <c r="B241" s="100">
        <v>229</v>
      </c>
      <c r="C241" s="101" t="s">
        <v>1189</v>
      </c>
      <c r="D241" s="101" t="s">
        <v>94</v>
      </c>
      <c r="E241" s="101" t="s">
        <v>234</v>
      </c>
      <c r="F241" s="102">
        <v>7</v>
      </c>
      <c r="H241" s="175" t="s">
        <v>944</v>
      </c>
      <c r="I241" s="179">
        <v>168</v>
      </c>
    </row>
    <row r="242" spans="2:9" ht="15">
      <c r="B242" s="100">
        <v>230</v>
      </c>
      <c r="C242" s="101" t="s">
        <v>852</v>
      </c>
      <c r="D242" s="101" t="s">
        <v>94</v>
      </c>
      <c r="E242" s="101" t="s">
        <v>173</v>
      </c>
      <c r="F242" s="102">
        <v>5</v>
      </c>
      <c r="H242" s="175" t="s">
        <v>1149</v>
      </c>
      <c r="I242" s="179">
        <v>158</v>
      </c>
    </row>
    <row r="243" spans="2:9" ht="15">
      <c r="B243" s="100">
        <v>231</v>
      </c>
      <c r="C243" s="101" t="s">
        <v>997</v>
      </c>
      <c r="D243" s="101" t="s">
        <v>94</v>
      </c>
      <c r="E243" s="101" t="s">
        <v>104</v>
      </c>
      <c r="F243" s="102">
        <v>4</v>
      </c>
      <c r="H243" s="175" t="s">
        <v>906</v>
      </c>
      <c r="I243" s="179">
        <v>132.5</v>
      </c>
    </row>
    <row r="244" spans="2:9" ht="15">
      <c r="B244" s="100">
        <v>232</v>
      </c>
      <c r="C244" s="101" t="s">
        <v>1190</v>
      </c>
      <c r="D244" s="101" t="s">
        <v>94</v>
      </c>
      <c r="E244" s="101" t="s">
        <v>340</v>
      </c>
      <c r="F244" s="102">
        <v>10</v>
      </c>
      <c r="H244" s="175" t="s">
        <v>1038</v>
      </c>
      <c r="I244" s="179">
        <v>163.5</v>
      </c>
    </row>
    <row r="245" spans="2:9" ht="15">
      <c r="B245" s="100">
        <v>233</v>
      </c>
      <c r="C245" s="101" t="s">
        <v>1191</v>
      </c>
      <c r="D245" s="101" t="s">
        <v>94</v>
      </c>
      <c r="E245" s="101" t="s">
        <v>124</v>
      </c>
      <c r="F245" s="102">
        <v>8</v>
      </c>
      <c r="H245" s="175" t="s">
        <v>1137</v>
      </c>
      <c r="I245" s="179">
        <v>81</v>
      </c>
    </row>
    <row r="246" spans="2:9" ht="15">
      <c r="B246" s="100">
        <v>234</v>
      </c>
      <c r="C246" s="101" t="s">
        <v>1064</v>
      </c>
      <c r="D246" s="101" t="s">
        <v>94</v>
      </c>
      <c r="E246" s="101" t="s">
        <v>415</v>
      </c>
      <c r="F246" s="102">
        <v>5</v>
      </c>
      <c r="H246" s="175" t="s">
        <v>803</v>
      </c>
      <c r="I246" s="179">
        <v>111</v>
      </c>
    </row>
    <row r="247" spans="2:9" ht="15">
      <c r="B247" s="100">
        <v>235</v>
      </c>
      <c r="C247" s="101" t="s">
        <v>1192</v>
      </c>
      <c r="D247" s="101" t="s">
        <v>105</v>
      </c>
      <c r="E247" s="101" t="s">
        <v>262</v>
      </c>
      <c r="F247" s="102">
        <v>6</v>
      </c>
      <c r="H247" s="175" t="s">
        <v>1195</v>
      </c>
      <c r="I247" s="179">
        <v>238</v>
      </c>
    </row>
    <row r="248" spans="2:9" ht="15">
      <c r="B248" s="100">
        <v>236</v>
      </c>
      <c r="C248" s="101" t="s">
        <v>1193</v>
      </c>
      <c r="D248" s="101" t="s">
        <v>105</v>
      </c>
      <c r="E248" s="101" t="s">
        <v>415</v>
      </c>
      <c r="F248" s="102">
        <v>5</v>
      </c>
      <c r="H248" s="175" t="s">
        <v>1178</v>
      </c>
      <c r="I248" s="179">
        <v>223</v>
      </c>
    </row>
    <row r="249" spans="2:9" ht="15">
      <c r="B249" s="100">
        <v>237</v>
      </c>
      <c r="C249" s="101" t="s">
        <v>1194</v>
      </c>
      <c r="D249" s="101" t="s">
        <v>105</v>
      </c>
      <c r="E249" s="101" t="s">
        <v>171</v>
      </c>
      <c r="F249" s="102">
        <v>4</v>
      </c>
      <c r="H249" s="175" t="s">
        <v>1158</v>
      </c>
      <c r="I249" s="179">
        <v>181</v>
      </c>
    </row>
    <row r="250" spans="2:9" ht="15">
      <c r="B250" s="100">
        <v>238</v>
      </c>
      <c r="C250" s="101" t="s">
        <v>1195</v>
      </c>
      <c r="D250" s="101" t="s">
        <v>105</v>
      </c>
      <c r="E250" s="101" t="s">
        <v>137</v>
      </c>
      <c r="F250" s="102">
        <v>4</v>
      </c>
      <c r="H250" s="175" t="s">
        <v>1193</v>
      </c>
      <c r="I250" s="179">
        <v>236</v>
      </c>
    </row>
    <row r="251" spans="2:9" ht="15">
      <c r="B251" s="100">
        <v>239</v>
      </c>
      <c r="C251" s="101" t="s">
        <v>1196</v>
      </c>
      <c r="D251" s="101" t="s">
        <v>105</v>
      </c>
      <c r="E251" s="101" t="s">
        <v>98</v>
      </c>
      <c r="F251" s="102">
        <v>6</v>
      </c>
      <c r="H251" s="175" t="s">
        <v>1166</v>
      </c>
      <c r="I251" s="179">
        <v>193</v>
      </c>
    </row>
    <row r="252" spans="2:9" ht="15">
      <c r="B252" s="100">
        <v>240</v>
      </c>
      <c r="C252" s="101" t="s">
        <v>1178</v>
      </c>
      <c r="D252" s="101" t="s">
        <v>105</v>
      </c>
      <c r="E252" s="101" t="s">
        <v>340</v>
      </c>
      <c r="F252" s="102">
        <v>10</v>
      </c>
      <c r="H252" s="175" t="s">
        <v>889</v>
      </c>
      <c r="I252" s="179">
        <v>153</v>
      </c>
    </row>
    <row r="253" spans="2:9" ht="15">
      <c r="B253" s="100">
        <v>241</v>
      </c>
      <c r="C253" s="101" t="s">
        <v>1197</v>
      </c>
      <c r="D253" s="101" t="s">
        <v>105</v>
      </c>
      <c r="E253" s="101" t="s">
        <v>103</v>
      </c>
      <c r="F253" s="102">
        <v>8</v>
      </c>
      <c r="H253" s="175" t="s">
        <v>1232</v>
      </c>
      <c r="I253" s="179">
        <v>200</v>
      </c>
    </row>
    <row r="254" spans="2:9" ht="15">
      <c r="B254" s="100">
        <v>242</v>
      </c>
      <c r="C254" s="101" t="s">
        <v>1198</v>
      </c>
      <c r="D254" s="101" t="s">
        <v>105</v>
      </c>
      <c r="E254" s="101" t="s">
        <v>374</v>
      </c>
      <c r="F254" s="102">
        <v>7</v>
      </c>
      <c r="H254" s="175" t="s">
        <v>996</v>
      </c>
      <c r="I254" s="179">
        <v>170</v>
      </c>
    </row>
    <row r="255" spans="2:9" ht="15">
      <c r="B255" s="100">
        <v>243</v>
      </c>
      <c r="C255" s="101" t="s">
        <v>1199</v>
      </c>
      <c r="D255" s="101" t="s">
        <v>105</v>
      </c>
      <c r="E255" s="101" t="s">
        <v>204</v>
      </c>
      <c r="F255" s="102">
        <v>6</v>
      </c>
      <c r="H255" s="175" t="s">
        <v>1222</v>
      </c>
      <c r="I255" s="179">
        <v>103</v>
      </c>
    </row>
    <row r="256" spans="2:9" ht="15">
      <c r="B256" s="100">
        <v>244</v>
      </c>
      <c r="C256" s="101" t="s">
        <v>1200</v>
      </c>
      <c r="D256" s="101" t="s">
        <v>105</v>
      </c>
      <c r="E256" s="101" t="s">
        <v>107</v>
      </c>
      <c r="F256" s="102">
        <v>9</v>
      </c>
      <c r="H256" s="175" t="s">
        <v>869</v>
      </c>
      <c r="I256" s="179">
        <v>125</v>
      </c>
    </row>
    <row r="257" spans="2:9" ht="15">
      <c r="B257" s="100">
        <v>245</v>
      </c>
      <c r="C257" s="101" t="s">
        <v>1201</v>
      </c>
      <c r="D257" s="101" t="s">
        <v>154</v>
      </c>
      <c r="E257" s="101" t="s">
        <v>393</v>
      </c>
      <c r="F257" s="102">
        <v>10</v>
      </c>
      <c r="H257" s="175" t="s">
        <v>178</v>
      </c>
      <c r="I257" s="179">
        <v>9.5</v>
      </c>
    </row>
    <row r="258" spans="2:9" ht="15">
      <c r="B258" s="100">
        <v>246</v>
      </c>
      <c r="C258" s="101" t="s">
        <v>1055</v>
      </c>
      <c r="D258" s="101" t="s">
        <v>154</v>
      </c>
      <c r="E258" s="101" t="s">
        <v>415</v>
      </c>
      <c r="F258" s="102">
        <v>5</v>
      </c>
      <c r="H258" s="175" t="s">
        <v>1143</v>
      </c>
      <c r="I258" s="179">
        <v>149</v>
      </c>
    </row>
    <row r="259" spans="2:9" ht="15">
      <c r="B259" s="100">
        <v>247</v>
      </c>
      <c r="C259" s="101" t="s">
        <v>1202</v>
      </c>
      <c r="D259" s="101" t="s">
        <v>154</v>
      </c>
      <c r="E259" s="101" t="s">
        <v>374</v>
      </c>
      <c r="F259" s="102">
        <v>7</v>
      </c>
      <c r="H259" s="175" t="s">
        <v>1219</v>
      </c>
      <c r="I259" s="179">
        <v>181.5</v>
      </c>
    </row>
    <row r="260" spans="2:9" ht="15">
      <c r="B260" s="100">
        <v>248</v>
      </c>
      <c r="C260" s="101" t="s">
        <v>1203</v>
      </c>
      <c r="D260" s="101" t="s">
        <v>154</v>
      </c>
      <c r="E260" s="101" t="s">
        <v>340</v>
      </c>
      <c r="F260" s="102">
        <v>10</v>
      </c>
      <c r="H260" s="175" t="s">
        <v>671</v>
      </c>
      <c r="I260" s="179">
        <v>86.66666666666667</v>
      </c>
    </row>
    <row r="261" spans="2:9" ht="15">
      <c r="B261" s="100">
        <v>249</v>
      </c>
      <c r="C261" s="101" t="s">
        <v>401</v>
      </c>
      <c r="D261" s="101" t="s">
        <v>154</v>
      </c>
      <c r="E261" s="101" t="s">
        <v>517</v>
      </c>
      <c r="F261" s="102" t="s">
        <v>518</v>
      </c>
      <c r="H261" s="175" t="s">
        <v>1144</v>
      </c>
      <c r="I261" s="179">
        <v>150</v>
      </c>
    </row>
    <row r="262" spans="2:9" ht="15.75" thickBot="1">
      <c r="B262" s="100">
        <v>250</v>
      </c>
      <c r="C262" s="101" t="s">
        <v>947</v>
      </c>
      <c r="D262" s="101" t="s">
        <v>154</v>
      </c>
      <c r="E262" s="101" t="s">
        <v>197</v>
      </c>
      <c r="F262" s="102">
        <v>8</v>
      </c>
      <c r="H262" s="175" t="s">
        <v>1215</v>
      </c>
      <c r="I262" s="179">
        <v>160.5</v>
      </c>
    </row>
    <row r="263" spans="2:9" ht="15">
      <c r="B263" s="77">
        <v>1</v>
      </c>
      <c r="C263" s="78" t="s">
        <v>89</v>
      </c>
      <c r="D263" s="78" t="s">
        <v>84</v>
      </c>
      <c r="E263" s="78" t="s">
        <v>85</v>
      </c>
      <c r="F263" s="79">
        <v>7</v>
      </c>
      <c r="H263" s="175" t="s">
        <v>561</v>
      </c>
      <c r="I263" s="179">
        <v>48.166666666666664</v>
      </c>
    </row>
    <row r="264" spans="2:9" ht="15">
      <c r="B264" s="103">
        <v>2</v>
      </c>
      <c r="C264" s="104" t="s">
        <v>110</v>
      </c>
      <c r="D264" s="104" t="s">
        <v>94</v>
      </c>
      <c r="E264" s="104" t="s">
        <v>108</v>
      </c>
      <c r="F264" s="105">
        <v>9</v>
      </c>
      <c r="H264" s="175" t="s">
        <v>1191</v>
      </c>
      <c r="I264" s="179">
        <v>181.66666666666666</v>
      </c>
    </row>
    <row r="265" spans="2:9" ht="15">
      <c r="B265" s="103">
        <v>3</v>
      </c>
      <c r="C265" s="104" t="s">
        <v>127</v>
      </c>
      <c r="D265" s="104" t="s">
        <v>94</v>
      </c>
      <c r="E265" s="104" t="s">
        <v>125</v>
      </c>
      <c r="F265" s="105">
        <v>8</v>
      </c>
      <c r="H265" s="175" t="s">
        <v>724</v>
      </c>
      <c r="I265" s="179">
        <v>124.2</v>
      </c>
    </row>
    <row r="266" spans="2:9" ht="15">
      <c r="B266" s="103">
        <v>4</v>
      </c>
      <c r="C266" s="104" t="s">
        <v>145</v>
      </c>
      <c r="D266" s="104" t="s">
        <v>94</v>
      </c>
      <c r="E266" s="104" t="s">
        <v>141</v>
      </c>
      <c r="F266" s="105">
        <v>6</v>
      </c>
      <c r="H266" s="175" t="s">
        <v>564</v>
      </c>
      <c r="I266" s="179">
        <v>43.666666666666664</v>
      </c>
    </row>
    <row r="267" spans="2:9" ht="15">
      <c r="B267" s="103">
        <v>5</v>
      </c>
      <c r="C267" s="104" t="s">
        <v>143</v>
      </c>
      <c r="D267" s="104" t="s">
        <v>94</v>
      </c>
      <c r="E267" s="104" t="s">
        <v>156</v>
      </c>
      <c r="F267" s="105">
        <v>8</v>
      </c>
      <c r="H267" s="175" t="s">
        <v>1221</v>
      </c>
      <c r="I267" s="179">
        <v>94</v>
      </c>
    </row>
    <row r="268" spans="2:9" ht="15">
      <c r="B268" s="103">
        <v>6</v>
      </c>
      <c r="C268" s="104" t="s">
        <v>159</v>
      </c>
      <c r="D268" s="104" t="s">
        <v>94</v>
      </c>
      <c r="E268" s="104" t="s">
        <v>175</v>
      </c>
      <c r="F268" s="105">
        <v>6</v>
      </c>
      <c r="H268" s="175" t="s">
        <v>829</v>
      </c>
      <c r="I268" s="179">
        <v>114</v>
      </c>
    </row>
    <row r="269" spans="2:9" ht="15">
      <c r="B269" s="103">
        <v>7</v>
      </c>
      <c r="C269" s="104" t="s">
        <v>219</v>
      </c>
      <c r="D269" s="104" t="s">
        <v>94</v>
      </c>
      <c r="E269" s="104" t="s">
        <v>190</v>
      </c>
      <c r="F269" s="105">
        <v>5</v>
      </c>
      <c r="H269" s="175" t="s">
        <v>619</v>
      </c>
      <c r="I269" s="179">
        <v>62.666666666666664</v>
      </c>
    </row>
    <row r="270" spans="2:9" ht="15">
      <c r="B270" s="103">
        <v>8</v>
      </c>
      <c r="C270" s="104" t="s">
        <v>181</v>
      </c>
      <c r="D270" s="104" t="s">
        <v>94</v>
      </c>
      <c r="E270" s="104" t="s">
        <v>200</v>
      </c>
      <c r="F270" s="105">
        <v>5</v>
      </c>
      <c r="H270" s="175" t="s">
        <v>231</v>
      </c>
      <c r="I270" s="179">
        <v>13.666666666666666</v>
      </c>
    </row>
    <row r="271" spans="2:9" ht="15">
      <c r="B271" s="103">
        <v>9</v>
      </c>
      <c r="C271" s="104" t="s">
        <v>178</v>
      </c>
      <c r="D271" s="104" t="s">
        <v>154</v>
      </c>
      <c r="E271" s="104" t="s">
        <v>214</v>
      </c>
      <c r="F271" s="105">
        <v>6</v>
      </c>
      <c r="H271" s="175" t="s">
        <v>418</v>
      </c>
      <c r="I271" s="179">
        <v>25</v>
      </c>
    </row>
    <row r="272" spans="2:9" ht="15">
      <c r="B272" s="103">
        <v>10</v>
      </c>
      <c r="C272" s="104" t="s">
        <v>161</v>
      </c>
      <c r="D272" s="104" t="s">
        <v>94</v>
      </c>
      <c r="E272" s="104" t="s">
        <v>214</v>
      </c>
      <c r="F272" s="105">
        <v>6</v>
      </c>
      <c r="H272" s="175" t="s">
        <v>876</v>
      </c>
      <c r="I272" s="179">
        <v>150.4</v>
      </c>
    </row>
    <row r="273" spans="2:9" ht="15">
      <c r="B273" s="103">
        <v>11</v>
      </c>
      <c r="C273" s="104" t="s">
        <v>244</v>
      </c>
      <c r="D273" s="104" t="s">
        <v>94</v>
      </c>
      <c r="E273" s="104" t="s">
        <v>243</v>
      </c>
      <c r="F273" s="105">
        <v>6</v>
      </c>
      <c r="H273" s="175" t="s">
        <v>607</v>
      </c>
      <c r="I273" s="179">
        <v>111.6</v>
      </c>
    </row>
    <row r="274" spans="2:9" ht="15">
      <c r="B274" s="103">
        <v>12</v>
      </c>
      <c r="C274" s="104" t="s">
        <v>231</v>
      </c>
      <c r="D274" s="104" t="s">
        <v>94</v>
      </c>
      <c r="E274" s="104" t="s">
        <v>251</v>
      </c>
      <c r="F274" s="105">
        <v>4</v>
      </c>
      <c r="H274" s="175" t="s">
        <v>1030</v>
      </c>
      <c r="I274" s="179">
        <v>176</v>
      </c>
    </row>
    <row r="275" spans="2:9" ht="15">
      <c r="B275" s="103">
        <v>13</v>
      </c>
      <c r="C275" s="104" t="s">
        <v>336</v>
      </c>
      <c r="D275" s="104" t="s">
        <v>94</v>
      </c>
      <c r="E275" s="104" t="s">
        <v>265</v>
      </c>
      <c r="F275" s="105">
        <v>4</v>
      </c>
      <c r="H275" s="175" t="s">
        <v>921</v>
      </c>
      <c r="I275" s="179">
        <v>141</v>
      </c>
    </row>
    <row r="276" spans="2:9" ht="15">
      <c r="B276" s="103">
        <v>14</v>
      </c>
      <c r="C276" s="104" t="s">
        <v>267</v>
      </c>
      <c r="D276" s="104" t="s">
        <v>94</v>
      </c>
      <c r="E276" s="104" t="s">
        <v>276</v>
      </c>
      <c r="F276" s="105">
        <v>8</v>
      </c>
      <c r="H276" s="175" t="s">
        <v>1007</v>
      </c>
      <c r="I276" s="179">
        <v>152.5</v>
      </c>
    </row>
    <row r="277" spans="2:9" ht="15">
      <c r="B277" s="103">
        <v>15</v>
      </c>
      <c r="C277" s="104" t="s">
        <v>317</v>
      </c>
      <c r="D277" s="104" t="s">
        <v>94</v>
      </c>
      <c r="E277" s="104" t="s">
        <v>284</v>
      </c>
      <c r="F277" s="105">
        <v>8</v>
      </c>
      <c r="H277" s="175" t="s">
        <v>1248</v>
      </c>
      <c r="I277" s="179">
        <v>193</v>
      </c>
    </row>
    <row r="278" spans="2:9" ht="15">
      <c r="B278" s="103">
        <v>16</v>
      </c>
      <c r="C278" s="104" t="s">
        <v>237</v>
      </c>
      <c r="D278" s="104" t="s">
        <v>97</v>
      </c>
      <c r="E278" s="104" t="s">
        <v>190</v>
      </c>
      <c r="F278" s="105">
        <v>5</v>
      </c>
      <c r="H278" s="175" t="s">
        <v>1243</v>
      </c>
      <c r="I278" s="179">
        <v>174</v>
      </c>
    </row>
    <row r="279" spans="2:9" ht="15">
      <c r="B279" s="103">
        <v>17</v>
      </c>
      <c r="C279" s="104" t="s">
        <v>297</v>
      </c>
      <c r="D279" s="104" t="s">
        <v>97</v>
      </c>
      <c r="E279" s="104" t="s">
        <v>305</v>
      </c>
      <c r="F279" s="105">
        <v>7</v>
      </c>
      <c r="H279" s="175" t="s">
        <v>738</v>
      </c>
      <c r="I279" s="179">
        <v>137</v>
      </c>
    </row>
    <row r="280" spans="2:9" ht="15">
      <c r="B280" s="103">
        <v>18</v>
      </c>
      <c r="C280" s="104" t="s">
        <v>378</v>
      </c>
      <c r="D280" s="104" t="s">
        <v>97</v>
      </c>
      <c r="E280" s="104" t="s">
        <v>315</v>
      </c>
      <c r="F280" s="105">
        <v>8</v>
      </c>
      <c r="H280" s="175" t="s">
        <v>615</v>
      </c>
      <c r="I280" s="179">
        <v>174.33333333333334</v>
      </c>
    </row>
    <row r="281" spans="2:9" ht="15">
      <c r="B281" s="103">
        <v>19</v>
      </c>
      <c r="C281" s="104" t="s">
        <v>295</v>
      </c>
      <c r="D281" s="104" t="s">
        <v>97</v>
      </c>
      <c r="E281" s="104" t="s">
        <v>214</v>
      </c>
      <c r="F281" s="105">
        <v>6</v>
      </c>
      <c r="H281" s="175" t="s">
        <v>855</v>
      </c>
      <c r="I281" s="179">
        <v>128</v>
      </c>
    </row>
    <row r="282" spans="2:9" ht="15">
      <c r="B282" s="103">
        <v>20</v>
      </c>
      <c r="C282" s="104" t="s">
        <v>327</v>
      </c>
      <c r="D282" s="104" t="s">
        <v>97</v>
      </c>
      <c r="E282" s="104" t="s">
        <v>108</v>
      </c>
      <c r="F282" s="105">
        <v>9</v>
      </c>
      <c r="H282" s="175" t="s">
        <v>287</v>
      </c>
      <c r="I282" s="179">
        <v>18.666666666666668</v>
      </c>
    </row>
    <row r="283" spans="2:9" ht="15">
      <c r="B283" s="103">
        <v>21</v>
      </c>
      <c r="C283" s="104" t="s">
        <v>389</v>
      </c>
      <c r="D283" s="104" t="s">
        <v>94</v>
      </c>
      <c r="E283" s="104" t="s">
        <v>349</v>
      </c>
      <c r="F283" s="105">
        <v>10</v>
      </c>
      <c r="H283" s="175" t="s">
        <v>426</v>
      </c>
      <c r="I283" s="179">
        <v>32</v>
      </c>
    </row>
    <row r="284" spans="2:9" ht="15">
      <c r="B284" s="103">
        <v>22</v>
      </c>
      <c r="C284" s="104" t="s">
        <v>418</v>
      </c>
      <c r="D284" s="104" t="s">
        <v>97</v>
      </c>
      <c r="E284" s="104" t="s">
        <v>214</v>
      </c>
      <c r="F284" s="105">
        <v>6</v>
      </c>
      <c r="H284" s="175" t="s">
        <v>219</v>
      </c>
      <c r="I284" s="179">
        <v>9.333333333333334</v>
      </c>
    </row>
    <row r="285" spans="2:9" ht="15">
      <c r="B285" s="103">
        <v>23</v>
      </c>
      <c r="C285" s="104" t="s">
        <v>444</v>
      </c>
      <c r="D285" s="104" t="s">
        <v>97</v>
      </c>
      <c r="E285" s="104" t="s">
        <v>284</v>
      </c>
      <c r="F285" s="105">
        <v>8</v>
      </c>
      <c r="H285" s="175" t="s">
        <v>1169</v>
      </c>
      <c r="I285" s="179">
        <v>197</v>
      </c>
    </row>
    <row r="286" spans="2:9" ht="15">
      <c r="B286" s="103">
        <v>24</v>
      </c>
      <c r="C286" s="104" t="s">
        <v>217</v>
      </c>
      <c r="D286" s="104" t="s">
        <v>94</v>
      </c>
      <c r="E286" s="104" t="s">
        <v>376</v>
      </c>
      <c r="F286" s="105">
        <v>10</v>
      </c>
      <c r="H286" s="175" t="s">
        <v>1185</v>
      </c>
      <c r="I286" s="179">
        <v>224</v>
      </c>
    </row>
    <row r="287" spans="2:9" ht="15">
      <c r="B287" s="103">
        <v>25</v>
      </c>
      <c r="C287" s="104" t="s">
        <v>287</v>
      </c>
      <c r="D287" s="104" t="s">
        <v>94</v>
      </c>
      <c r="E287" s="104" t="s">
        <v>387</v>
      </c>
      <c r="F287" s="105">
        <v>9</v>
      </c>
      <c r="H287" s="175" t="s">
        <v>1217</v>
      </c>
      <c r="I287" s="179">
        <v>189</v>
      </c>
    </row>
    <row r="288" spans="2:9" ht="15">
      <c r="B288" s="103">
        <v>26</v>
      </c>
      <c r="C288" s="104" t="s">
        <v>564</v>
      </c>
      <c r="D288" s="104" t="s">
        <v>97</v>
      </c>
      <c r="E288" s="104" t="s">
        <v>376</v>
      </c>
      <c r="F288" s="105">
        <v>10</v>
      </c>
      <c r="H288" s="175" t="s">
        <v>993</v>
      </c>
      <c r="I288" s="179">
        <v>168</v>
      </c>
    </row>
    <row r="289" spans="2:9" ht="15">
      <c r="B289" s="103">
        <v>27</v>
      </c>
      <c r="C289" s="104" t="s">
        <v>355</v>
      </c>
      <c r="D289" s="104" t="s">
        <v>97</v>
      </c>
      <c r="E289" s="104" t="s">
        <v>405</v>
      </c>
      <c r="F289" s="105">
        <v>7</v>
      </c>
      <c r="H289" s="175" t="s">
        <v>1138</v>
      </c>
      <c r="I289" s="179">
        <v>82</v>
      </c>
    </row>
    <row r="290" spans="2:9" ht="15">
      <c r="B290" s="103">
        <v>28</v>
      </c>
      <c r="C290" s="104" t="s">
        <v>255</v>
      </c>
      <c r="D290" s="104" t="s">
        <v>94</v>
      </c>
      <c r="E290" s="104" t="s">
        <v>416</v>
      </c>
      <c r="F290" s="105">
        <v>4</v>
      </c>
      <c r="H290" s="175" t="s">
        <v>792</v>
      </c>
      <c r="I290" s="179">
        <v>110</v>
      </c>
    </row>
    <row r="291" spans="2:9" ht="15">
      <c r="B291" s="103">
        <v>29</v>
      </c>
      <c r="C291" s="104" t="s">
        <v>377</v>
      </c>
      <c r="D291" s="104" t="s">
        <v>154</v>
      </c>
      <c r="E291" s="104" t="s">
        <v>251</v>
      </c>
      <c r="F291" s="105">
        <v>4</v>
      </c>
      <c r="H291" s="175" t="s">
        <v>1172</v>
      </c>
      <c r="I291" s="179">
        <v>200</v>
      </c>
    </row>
    <row r="292" spans="2:9" ht="15">
      <c r="B292" s="103">
        <v>30</v>
      </c>
      <c r="C292" s="104" t="s">
        <v>226</v>
      </c>
      <c r="D292" s="104" t="s">
        <v>154</v>
      </c>
      <c r="E292" s="104" t="s">
        <v>190</v>
      </c>
      <c r="F292" s="105">
        <v>5</v>
      </c>
      <c r="H292" s="175" t="s">
        <v>595</v>
      </c>
      <c r="I292" s="179">
        <v>58.833333333333336</v>
      </c>
    </row>
    <row r="293" spans="2:9" ht="15">
      <c r="B293" s="103">
        <v>31</v>
      </c>
      <c r="C293" s="104" t="s">
        <v>426</v>
      </c>
      <c r="D293" s="104" t="s">
        <v>97</v>
      </c>
      <c r="E293" s="104" t="s">
        <v>441</v>
      </c>
      <c r="F293" s="105">
        <v>6</v>
      </c>
      <c r="H293" s="175" t="s">
        <v>801</v>
      </c>
      <c r="I293" s="179">
        <v>104.2</v>
      </c>
    </row>
    <row r="294" spans="2:9" ht="15">
      <c r="B294" s="103">
        <v>32</v>
      </c>
      <c r="C294" s="104" t="s">
        <v>458</v>
      </c>
      <c r="D294" s="104" t="s">
        <v>97</v>
      </c>
      <c r="E294" s="104" t="s">
        <v>243</v>
      </c>
      <c r="F294" s="105">
        <v>6</v>
      </c>
      <c r="H294" s="175" t="s">
        <v>1231</v>
      </c>
      <c r="I294" s="179">
        <v>192</v>
      </c>
    </row>
    <row r="295" spans="2:9" ht="15">
      <c r="B295" s="103">
        <v>33</v>
      </c>
      <c r="C295" s="104" t="s">
        <v>118</v>
      </c>
      <c r="D295" s="104" t="s">
        <v>97</v>
      </c>
      <c r="E295" s="104" t="s">
        <v>455</v>
      </c>
      <c r="F295" s="105">
        <v>10</v>
      </c>
      <c r="H295" s="175" t="s">
        <v>1174</v>
      </c>
      <c r="I295" s="179">
        <v>202</v>
      </c>
    </row>
    <row r="296" spans="2:9" ht="15">
      <c r="B296" s="103">
        <v>34</v>
      </c>
      <c r="C296" s="104" t="s">
        <v>406</v>
      </c>
      <c r="D296" s="104" t="s">
        <v>154</v>
      </c>
      <c r="E296" s="104" t="s">
        <v>376</v>
      </c>
      <c r="F296" s="105">
        <v>10</v>
      </c>
      <c r="H296" s="175" t="s">
        <v>1167</v>
      </c>
      <c r="I296" s="179">
        <v>195</v>
      </c>
    </row>
    <row r="297" spans="2:9" ht="15">
      <c r="B297" s="103">
        <v>35</v>
      </c>
      <c r="C297" s="104" t="s">
        <v>443</v>
      </c>
      <c r="D297" s="104" t="s">
        <v>154</v>
      </c>
      <c r="E297" s="104" t="s">
        <v>108</v>
      </c>
      <c r="F297" s="105">
        <v>9</v>
      </c>
      <c r="H297" s="175" t="s">
        <v>1244</v>
      </c>
      <c r="I297" s="179">
        <v>179</v>
      </c>
    </row>
    <row r="298" spans="2:9" ht="15">
      <c r="B298" s="103">
        <v>36</v>
      </c>
      <c r="C298" s="104" t="s">
        <v>533</v>
      </c>
      <c r="D298" s="104" t="s">
        <v>97</v>
      </c>
      <c r="E298" s="104" t="s">
        <v>479</v>
      </c>
      <c r="F298" s="105">
        <v>6</v>
      </c>
      <c r="H298" s="175" t="s">
        <v>143</v>
      </c>
      <c r="I298" s="179">
        <v>5.333333333333333</v>
      </c>
    </row>
    <row r="299" spans="2:9" ht="15">
      <c r="B299" s="103">
        <v>37</v>
      </c>
      <c r="C299" s="104" t="s">
        <v>282</v>
      </c>
      <c r="D299" s="104" t="s">
        <v>94</v>
      </c>
      <c r="E299" s="104" t="s">
        <v>488</v>
      </c>
      <c r="F299" s="105">
        <v>9</v>
      </c>
      <c r="H299" s="175" t="s">
        <v>1242</v>
      </c>
      <c r="I299" s="179">
        <v>173</v>
      </c>
    </row>
    <row r="300" spans="2:9" ht="15">
      <c r="B300" s="103">
        <v>38</v>
      </c>
      <c r="C300" s="104" t="s">
        <v>434</v>
      </c>
      <c r="D300" s="104" t="s">
        <v>94</v>
      </c>
      <c r="E300" s="104" t="s">
        <v>479</v>
      </c>
      <c r="F300" s="105">
        <v>6</v>
      </c>
      <c r="H300" s="175" t="s">
        <v>948</v>
      </c>
      <c r="I300" s="179">
        <v>149.75</v>
      </c>
    </row>
    <row r="301" spans="2:9" ht="15">
      <c r="B301" s="103">
        <v>39</v>
      </c>
      <c r="C301" s="104" t="s">
        <v>512</v>
      </c>
      <c r="D301" s="104" t="s">
        <v>97</v>
      </c>
      <c r="E301" s="104" t="s">
        <v>190</v>
      </c>
      <c r="F301" s="105">
        <v>5</v>
      </c>
      <c r="H301" s="175" t="s">
        <v>1247</v>
      </c>
      <c r="I301" s="179">
        <v>191</v>
      </c>
    </row>
    <row r="302" spans="2:9" ht="15">
      <c r="B302" s="103">
        <v>40</v>
      </c>
      <c r="C302" s="104" t="s">
        <v>133</v>
      </c>
      <c r="D302" s="104" t="s">
        <v>97</v>
      </c>
      <c r="E302" s="104" t="s">
        <v>284</v>
      </c>
      <c r="F302" s="105">
        <v>8</v>
      </c>
      <c r="H302" s="175" t="s">
        <v>1200</v>
      </c>
      <c r="I302" s="179">
        <v>244</v>
      </c>
    </row>
    <row r="303" spans="2:9" ht="15">
      <c r="B303" s="103">
        <v>41</v>
      </c>
      <c r="C303" s="104" t="s">
        <v>474</v>
      </c>
      <c r="D303" s="104" t="s">
        <v>97</v>
      </c>
      <c r="E303" s="104" t="s">
        <v>251</v>
      </c>
      <c r="F303" s="105">
        <v>4</v>
      </c>
      <c r="H303" s="175" t="s">
        <v>1226</v>
      </c>
      <c r="I303" s="179">
        <v>134</v>
      </c>
    </row>
    <row r="304" spans="2:9" ht="15">
      <c r="B304" s="103">
        <v>42</v>
      </c>
      <c r="C304" s="104" t="s">
        <v>436</v>
      </c>
      <c r="D304" s="104" t="s">
        <v>94</v>
      </c>
      <c r="E304" s="104" t="s">
        <v>527</v>
      </c>
      <c r="F304" s="105">
        <v>9</v>
      </c>
      <c r="H304" s="175" t="s">
        <v>1027</v>
      </c>
      <c r="I304" s="179">
        <v>187.75</v>
      </c>
    </row>
    <row r="305" spans="2:9" ht="15">
      <c r="B305" s="103">
        <v>43</v>
      </c>
      <c r="C305" s="104" t="s">
        <v>561</v>
      </c>
      <c r="D305" s="104" t="s">
        <v>97</v>
      </c>
      <c r="E305" s="104" t="s">
        <v>527</v>
      </c>
      <c r="F305" s="105">
        <v>9</v>
      </c>
      <c r="H305" s="175" t="s">
        <v>770</v>
      </c>
      <c r="I305" s="179">
        <v>151.75</v>
      </c>
    </row>
    <row r="306" spans="2:9" ht="15">
      <c r="B306" s="103">
        <v>44</v>
      </c>
      <c r="C306" s="104" t="s">
        <v>565</v>
      </c>
      <c r="D306" s="104" t="s">
        <v>94</v>
      </c>
      <c r="E306" s="104" t="s">
        <v>315</v>
      </c>
      <c r="F306" s="105">
        <v>8</v>
      </c>
      <c r="H306" s="175" t="s">
        <v>297</v>
      </c>
      <c r="I306" s="179">
        <v>35.285714285714285</v>
      </c>
    </row>
    <row r="307" spans="2:9" ht="15">
      <c r="B307" s="103">
        <v>45</v>
      </c>
      <c r="C307" s="104" t="s">
        <v>611</v>
      </c>
      <c r="D307" s="104" t="s">
        <v>97</v>
      </c>
      <c r="E307" s="104" t="s">
        <v>349</v>
      </c>
      <c r="F307" s="105">
        <v>10</v>
      </c>
      <c r="H307" s="175" t="s">
        <v>110</v>
      </c>
      <c r="I307" s="179">
        <v>2</v>
      </c>
    </row>
    <row r="308" spans="2:9" ht="15">
      <c r="B308" s="103">
        <v>46</v>
      </c>
      <c r="C308" s="104" t="s">
        <v>312</v>
      </c>
      <c r="D308" s="104" t="s">
        <v>97</v>
      </c>
      <c r="E308" s="104" t="s">
        <v>141</v>
      </c>
      <c r="F308" s="105">
        <v>6</v>
      </c>
      <c r="H308" s="175" t="s">
        <v>847</v>
      </c>
      <c r="I308" s="179">
        <v>174.33333333333334</v>
      </c>
    </row>
    <row r="309" spans="2:9" ht="15">
      <c r="B309" s="103">
        <v>47</v>
      </c>
      <c r="C309" s="104" t="s">
        <v>150</v>
      </c>
      <c r="D309" s="104" t="s">
        <v>196</v>
      </c>
      <c r="E309" s="104" t="s">
        <v>555</v>
      </c>
      <c r="F309" s="105">
        <v>7</v>
      </c>
      <c r="H309" s="175" t="s">
        <v>512</v>
      </c>
      <c r="I309" s="179">
        <v>44.166666666666664</v>
      </c>
    </row>
    <row r="310" spans="2:9" ht="15">
      <c r="B310" s="103">
        <v>48</v>
      </c>
      <c r="C310" s="104" t="s">
        <v>452</v>
      </c>
      <c r="D310" s="104" t="s">
        <v>94</v>
      </c>
      <c r="E310" s="104" t="s">
        <v>251</v>
      </c>
      <c r="F310" s="105">
        <v>4</v>
      </c>
      <c r="H310" s="175" t="s">
        <v>1183</v>
      </c>
      <c r="I310" s="179">
        <v>220</v>
      </c>
    </row>
    <row r="311" spans="2:9" ht="15">
      <c r="B311" s="103">
        <v>49</v>
      </c>
      <c r="C311" s="104" t="s">
        <v>439</v>
      </c>
      <c r="D311" s="104" t="s">
        <v>97</v>
      </c>
      <c r="E311" s="104" t="s">
        <v>175</v>
      </c>
      <c r="F311" s="105">
        <v>6</v>
      </c>
      <c r="H311" s="175" t="s">
        <v>629</v>
      </c>
      <c r="I311" s="179">
        <v>87.33333333333333</v>
      </c>
    </row>
    <row r="312" spans="2:9" ht="15">
      <c r="B312" s="103">
        <v>50</v>
      </c>
      <c r="C312" s="104" t="s">
        <v>595</v>
      </c>
      <c r="D312" s="104" t="s">
        <v>97</v>
      </c>
      <c r="E312" s="104" t="s">
        <v>416</v>
      </c>
      <c r="F312" s="105">
        <v>4</v>
      </c>
      <c r="H312" s="175" t="s">
        <v>1218</v>
      </c>
      <c r="I312" s="179">
        <v>195</v>
      </c>
    </row>
    <row r="313" spans="2:9" ht="15">
      <c r="B313" s="103">
        <v>51</v>
      </c>
      <c r="C313" s="104" t="s">
        <v>650</v>
      </c>
      <c r="D313" s="104" t="s">
        <v>154</v>
      </c>
      <c r="E313" s="104" t="s">
        <v>315</v>
      </c>
      <c r="F313" s="105">
        <v>8</v>
      </c>
      <c r="H313" s="175" t="s">
        <v>1036</v>
      </c>
      <c r="I313" s="179">
        <v>181</v>
      </c>
    </row>
    <row r="314" spans="2:9" ht="15">
      <c r="B314" s="103">
        <v>52</v>
      </c>
      <c r="C314" s="104" t="s">
        <v>484</v>
      </c>
      <c r="D314" s="104" t="s">
        <v>154</v>
      </c>
      <c r="E314" s="104" t="s">
        <v>200</v>
      </c>
      <c r="F314" s="105">
        <v>5</v>
      </c>
      <c r="H314" s="175" t="s">
        <v>1194</v>
      </c>
      <c r="I314" s="179">
        <v>237</v>
      </c>
    </row>
    <row r="315" spans="2:9" ht="15">
      <c r="B315" s="103">
        <v>53</v>
      </c>
      <c r="C315" s="104" t="s">
        <v>453</v>
      </c>
      <c r="D315" s="104" t="s">
        <v>94</v>
      </c>
      <c r="E315" s="104" t="s">
        <v>589</v>
      </c>
      <c r="F315" s="105">
        <v>7</v>
      </c>
      <c r="H315" s="175" t="s">
        <v>1213</v>
      </c>
      <c r="I315" s="179">
        <v>178</v>
      </c>
    </row>
    <row r="316" spans="2:9" ht="15">
      <c r="B316" s="103">
        <v>54</v>
      </c>
      <c r="C316" s="104" t="s">
        <v>209</v>
      </c>
      <c r="D316" s="104" t="s">
        <v>94</v>
      </c>
      <c r="E316" s="104" t="s">
        <v>593</v>
      </c>
      <c r="F316" s="105">
        <v>10</v>
      </c>
      <c r="H316" s="175" t="s">
        <v>378</v>
      </c>
      <c r="I316" s="179">
        <v>24</v>
      </c>
    </row>
    <row r="317" spans="2:9" ht="15">
      <c r="B317" s="103">
        <v>55</v>
      </c>
      <c r="C317" s="104" t="s">
        <v>549</v>
      </c>
      <c r="D317" s="104" t="s">
        <v>196</v>
      </c>
      <c r="E317" s="104" t="s">
        <v>125</v>
      </c>
      <c r="F317" s="105">
        <v>8</v>
      </c>
      <c r="H317" s="175" t="s">
        <v>645</v>
      </c>
      <c r="I317" s="179">
        <v>72.83333333333333</v>
      </c>
    </row>
    <row r="318" spans="2:9" ht="15">
      <c r="B318" s="103">
        <v>56</v>
      </c>
      <c r="C318" s="104" t="s">
        <v>576</v>
      </c>
      <c r="D318" s="104" t="s">
        <v>94</v>
      </c>
      <c r="E318" s="104" t="s">
        <v>610</v>
      </c>
      <c r="F318" s="105">
        <v>5</v>
      </c>
      <c r="H318" s="175" t="s">
        <v>389</v>
      </c>
      <c r="I318" s="179">
        <v>25.166666666666668</v>
      </c>
    </row>
    <row r="319" spans="2:9" ht="15">
      <c r="B319" s="103">
        <v>57</v>
      </c>
      <c r="C319" s="104" t="s">
        <v>456</v>
      </c>
      <c r="D319" s="104" t="s">
        <v>94</v>
      </c>
      <c r="E319" s="104" t="s">
        <v>617</v>
      </c>
      <c r="F319" s="105">
        <v>8</v>
      </c>
      <c r="H319" s="175" t="s">
        <v>667</v>
      </c>
      <c r="I319" s="179">
        <v>55</v>
      </c>
    </row>
    <row r="320" spans="2:9" ht="15">
      <c r="B320" s="103">
        <v>58</v>
      </c>
      <c r="C320" s="104" t="s">
        <v>117</v>
      </c>
      <c r="D320" s="104" t="s">
        <v>94</v>
      </c>
      <c r="E320" s="104" t="s">
        <v>455</v>
      </c>
      <c r="F320" s="105">
        <v>10</v>
      </c>
      <c r="H320" s="175" t="s">
        <v>637</v>
      </c>
      <c r="I320" s="179">
        <v>63.333333333333336</v>
      </c>
    </row>
    <row r="321" spans="2:9" ht="15">
      <c r="B321" s="103">
        <v>59</v>
      </c>
      <c r="C321" s="104" t="s">
        <v>622</v>
      </c>
      <c r="D321" s="104" t="s">
        <v>97</v>
      </c>
      <c r="E321" s="104" t="s">
        <v>593</v>
      </c>
      <c r="F321" s="105">
        <v>10</v>
      </c>
      <c r="H321" s="175" t="s">
        <v>406</v>
      </c>
      <c r="I321" s="179">
        <v>33.666666666666664</v>
      </c>
    </row>
    <row r="322" spans="2:9" ht="15">
      <c r="B322" s="103">
        <v>60</v>
      </c>
      <c r="C322" s="104" t="s">
        <v>637</v>
      </c>
      <c r="D322" s="104" t="s">
        <v>196</v>
      </c>
      <c r="E322" s="104" t="s">
        <v>276</v>
      </c>
      <c r="F322" s="105">
        <v>8</v>
      </c>
      <c r="H322" s="175" t="s">
        <v>549</v>
      </c>
      <c r="I322" s="179">
        <v>54.166666666666664</v>
      </c>
    </row>
    <row r="323" spans="2:9" ht="15">
      <c r="B323" s="103">
        <v>61</v>
      </c>
      <c r="C323" s="104" t="s">
        <v>323</v>
      </c>
      <c r="D323" s="104" t="s">
        <v>97</v>
      </c>
      <c r="E323" s="104" t="s">
        <v>156</v>
      </c>
      <c r="F323" s="105">
        <v>8</v>
      </c>
      <c r="H323" s="175" t="s">
        <v>1154</v>
      </c>
      <c r="I323" s="179">
        <v>172</v>
      </c>
    </row>
    <row r="324" spans="2:9" ht="15">
      <c r="B324" s="103">
        <v>62</v>
      </c>
      <c r="C324" s="104" t="s">
        <v>468</v>
      </c>
      <c r="D324" s="104" t="s">
        <v>196</v>
      </c>
      <c r="E324" s="104" t="s">
        <v>527</v>
      </c>
      <c r="F324" s="105">
        <v>9</v>
      </c>
      <c r="H324" s="175" t="s">
        <v>650</v>
      </c>
      <c r="I324" s="179">
        <v>70.16666666666667</v>
      </c>
    </row>
    <row r="325" spans="2:9" ht="15">
      <c r="B325" s="103">
        <v>63</v>
      </c>
      <c r="C325" s="104" t="s">
        <v>132</v>
      </c>
      <c r="D325" s="104" t="s">
        <v>196</v>
      </c>
      <c r="E325" s="104" t="s">
        <v>617</v>
      </c>
      <c r="F325" s="105">
        <v>8</v>
      </c>
      <c r="H325" s="175" t="s">
        <v>1003</v>
      </c>
      <c r="I325" s="179">
        <v>158.25</v>
      </c>
    </row>
    <row r="326" spans="2:9" ht="15">
      <c r="B326" s="103">
        <v>64</v>
      </c>
      <c r="C326" s="104" t="s">
        <v>273</v>
      </c>
      <c r="D326" s="104" t="s">
        <v>97</v>
      </c>
      <c r="E326" s="104" t="s">
        <v>387</v>
      </c>
      <c r="F326" s="105">
        <v>9</v>
      </c>
      <c r="H326" s="175" t="s">
        <v>327</v>
      </c>
      <c r="I326" s="179">
        <v>21.166666666666668</v>
      </c>
    </row>
    <row r="327" spans="2:9" ht="15">
      <c r="B327" s="103">
        <v>65</v>
      </c>
      <c r="C327" s="104" t="s">
        <v>619</v>
      </c>
      <c r="D327" s="104" t="s">
        <v>97</v>
      </c>
      <c r="E327" s="104" t="s">
        <v>200</v>
      </c>
      <c r="F327" s="105">
        <v>5</v>
      </c>
      <c r="H327" s="175" t="s">
        <v>244</v>
      </c>
      <c r="I327" s="179">
        <v>15</v>
      </c>
    </row>
    <row r="328" spans="2:9" ht="15">
      <c r="B328" s="103">
        <v>66</v>
      </c>
      <c r="C328" s="104" t="s">
        <v>655</v>
      </c>
      <c r="D328" s="104" t="s">
        <v>97</v>
      </c>
      <c r="E328" s="104" t="s">
        <v>589</v>
      </c>
      <c r="F328" s="105">
        <v>7</v>
      </c>
      <c r="H328" s="175" t="s">
        <v>825</v>
      </c>
      <c r="I328" s="179">
        <v>169.8</v>
      </c>
    </row>
    <row r="329" spans="2:9" ht="15">
      <c r="B329" s="103">
        <v>67</v>
      </c>
      <c r="C329" s="104" t="s">
        <v>676</v>
      </c>
      <c r="D329" s="104" t="s">
        <v>196</v>
      </c>
      <c r="E329" s="104" t="s">
        <v>589</v>
      </c>
      <c r="F329" s="105">
        <v>7</v>
      </c>
      <c r="H329" s="175" t="s">
        <v>896</v>
      </c>
      <c r="I329" s="179">
        <v>164</v>
      </c>
    </row>
    <row r="330" spans="2:9" ht="15">
      <c r="B330" s="103">
        <v>68</v>
      </c>
      <c r="C330" s="104" t="s">
        <v>554</v>
      </c>
      <c r="D330" s="104" t="s">
        <v>94</v>
      </c>
      <c r="E330" s="104" t="s">
        <v>265</v>
      </c>
      <c r="F330" s="105">
        <v>4</v>
      </c>
      <c r="H330" s="175" t="s">
        <v>726</v>
      </c>
      <c r="I330" s="179">
        <v>97.33333333333333</v>
      </c>
    </row>
    <row r="331" spans="2:9" ht="15">
      <c r="B331" s="103">
        <v>69</v>
      </c>
      <c r="C331" s="104" t="s">
        <v>485</v>
      </c>
      <c r="D331" s="104" t="s">
        <v>94</v>
      </c>
      <c r="E331" s="104" t="s">
        <v>315</v>
      </c>
      <c r="F331" s="105">
        <v>8</v>
      </c>
      <c r="H331" s="175" t="s">
        <v>630</v>
      </c>
      <c r="I331" s="179">
        <v>87.5</v>
      </c>
    </row>
    <row r="332" spans="2:9" ht="15">
      <c r="B332" s="103">
        <v>70</v>
      </c>
      <c r="C332" s="104" t="s">
        <v>645</v>
      </c>
      <c r="D332" s="104" t="s">
        <v>97</v>
      </c>
      <c r="E332" s="104" t="s">
        <v>315</v>
      </c>
      <c r="F332" s="105">
        <v>8</v>
      </c>
      <c r="H332" s="175" t="s">
        <v>528</v>
      </c>
      <c r="I332" s="179">
        <v>65.66666666666667</v>
      </c>
    </row>
    <row r="333" spans="2:9" ht="15">
      <c r="B333" s="103">
        <v>71</v>
      </c>
      <c r="C333" s="104" t="s">
        <v>665</v>
      </c>
      <c r="D333" s="104" t="s">
        <v>97</v>
      </c>
      <c r="E333" s="104" t="s">
        <v>441</v>
      </c>
      <c r="F333" s="105">
        <v>6</v>
      </c>
      <c r="H333" s="175" t="s">
        <v>664</v>
      </c>
      <c r="I333" s="179">
        <v>81.66666666666667</v>
      </c>
    </row>
    <row r="334" spans="2:9" ht="15">
      <c r="B334" s="103">
        <v>72</v>
      </c>
      <c r="C334" s="104" t="s">
        <v>421</v>
      </c>
      <c r="D334" s="104" t="s">
        <v>94</v>
      </c>
      <c r="E334" s="104" t="s">
        <v>305</v>
      </c>
      <c r="F334" s="105">
        <v>7</v>
      </c>
      <c r="H334" s="175" t="s">
        <v>686</v>
      </c>
      <c r="I334" s="179">
        <v>89.16666666666667</v>
      </c>
    </row>
    <row r="335" spans="2:9" ht="15">
      <c r="B335" s="103">
        <v>73</v>
      </c>
      <c r="C335" s="104" t="s">
        <v>626</v>
      </c>
      <c r="D335" s="104" t="s">
        <v>97</v>
      </c>
      <c r="E335" s="104" t="s">
        <v>276</v>
      </c>
      <c r="F335" s="105">
        <v>8</v>
      </c>
      <c r="H335" s="175" t="s">
        <v>915</v>
      </c>
      <c r="I335" s="179">
        <v>145.6</v>
      </c>
    </row>
    <row r="336" spans="2:9" ht="15">
      <c r="B336" s="103">
        <v>74</v>
      </c>
      <c r="C336" s="104" t="s">
        <v>701</v>
      </c>
      <c r="D336" s="104" t="s">
        <v>154</v>
      </c>
      <c r="E336" s="104" t="s">
        <v>284</v>
      </c>
      <c r="F336" s="105">
        <v>8</v>
      </c>
      <c r="H336" s="175" t="s">
        <v>1188</v>
      </c>
      <c r="I336" s="179">
        <v>228</v>
      </c>
    </row>
    <row r="337" spans="2:9" ht="15">
      <c r="B337" s="103">
        <v>75</v>
      </c>
      <c r="C337" s="104" t="s">
        <v>528</v>
      </c>
      <c r="D337" s="104" t="s">
        <v>154</v>
      </c>
      <c r="E337" s="104" t="s">
        <v>687</v>
      </c>
      <c r="F337" s="105">
        <v>4</v>
      </c>
      <c r="H337" s="175" t="s">
        <v>159</v>
      </c>
      <c r="I337" s="179">
        <v>7</v>
      </c>
    </row>
    <row r="338" spans="2:9" ht="15">
      <c r="B338" s="103">
        <v>76</v>
      </c>
      <c r="C338" s="104" t="s">
        <v>502</v>
      </c>
      <c r="D338" s="104" t="s">
        <v>94</v>
      </c>
      <c r="E338" s="104" t="s">
        <v>441</v>
      </c>
      <c r="F338" s="105">
        <v>6</v>
      </c>
      <c r="H338" s="175" t="s">
        <v>267</v>
      </c>
      <c r="I338" s="179">
        <v>13.5</v>
      </c>
    </row>
    <row r="339" spans="2:9" ht="15">
      <c r="B339" s="103">
        <v>77</v>
      </c>
      <c r="C339" s="104" t="s">
        <v>536</v>
      </c>
      <c r="D339" s="104" t="s">
        <v>154</v>
      </c>
      <c r="E339" s="104" t="s">
        <v>156</v>
      </c>
      <c r="F339" s="105">
        <v>8</v>
      </c>
      <c r="H339" s="175" t="s">
        <v>1078</v>
      </c>
      <c r="I339" s="179">
        <v>197</v>
      </c>
    </row>
    <row r="340" spans="2:9" ht="15">
      <c r="B340" s="103">
        <v>78</v>
      </c>
      <c r="C340" s="104" t="s">
        <v>677</v>
      </c>
      <c r="D340" s="104" t="s">
        <v>97</v>
      </c>
      <c r="E340" s="104" t="s">
        <v>349</v>
      </c>
      <c r="F340" s="105">
        <v>10</v>
      </c>
      <c r="H340" s="176" t="s">
        <v>1249</v>
      </c>
      <c r="I340" s="180">
        <v>98.22727272727273</v>
      </c>
    </row>
    <row r="341" spans="2:6" ht="15">
      <c r="B341" s="103">
        <v>79</v>
      </c>
      <c r="C341" s="104" t="s">
        <v>671</v>
      </c>
      <c r="D341" s="104" t="s">
        <v>154</v>
      </c>
      <c r="E341" s="104" t="s">
        <v>555</v>
      </c>
      <c r="F341" s="105">
        <v>7</v>
      </c>
    </row>
    <row r="342" spans="2:6" ht="15">
      <c r="B342" s="103">
        <v>80</v>
      </c>
      <c r="C342" s="104" t="s">
        <v>494</v>
      </c>
      <c r="D342" s="104" t="s">
        <v>97</v>
      </c>
      <c r="E342" s="104" t="s">
        <v>376</v>
      </c>
      <c r="F342" s="105">
        <v>10</v>
      </c>
    </row>
    <row r="343" spans="2:6" ht="15">
      <c r="B343" s="103">
        <v>81</v>
      </c>
      <c r="C343" s="104" t="s">
        <v>648</v>
      </c>
      <c r="D343" s="104" t="s">
        <v>94</v>
      </c>
      <c r="E343" s="104" t="s">
        <v>711</v>
      </c>
      <c r="F343" s="105">
        <v>5</v>
      </c>
    </row>
    <row r="344" spans="2:6" ht="15">
      <c r="B344" s="103">
        <v>82</v>
      </c>
      <c r="C344" s="104" t="s">
        <v>248</v>
      </c>
      <c r="D344" s="104" t="s">
        <v>94</v>
      </c>
      <c r="E344" s="104" t="s">
        <v>610</v>
      </c>
      <c r="F344" s="105">
        <v>5</v>
      </c>
    </row>
    <row r="345" spans="2:6" ht="15">
      <c r="B345" s="103">
        <v>83</v>
      </c>
      <c r="C345" s="104" t="s">
        <v>629</v>
      </c>
      <c r="D345" s="104" t="s">
        <v>94</v>
      </c>
      <c r="E345" s="104" t="s">
        <v>441</v>
      </c>
      <c r="F345" s="105">
        <v>6</v>
      </c>
    </row>
    <row r="346" spans="2:6" ht="15">
      <c r="B346" s="103">
        <v>84</v>
      </c>
      <c r="C346" s="104" t="s">
        <v>664</v>
      </c>
      <c r="D346" s="104" t="s">
        <v>97</v>
      </c>
      <c r="E346" s="104" t="s">
        <v>555</v>
      </c>
      <c r="F346" s="105">
        <v>7</v>
      </c>
    </row>
    <row r="347" spans="2:6" ht="15">
      <c r="B347" s="103">
        <v>85</v>
      </c>
      <c r="C347" s="104" t="s">
        <v>733</v>
      </c>
      <c r="D347" s="104" t="s">
        <v>94</v>
      </c>
      <c r="E347" s="104" t="s">
        <v>405</v>
      </c>
      <c r="F347" s="105">
        <v>7</v>
      </c>
    </row>
    <row r="348" spans="2:6" ht="15">
      <c r="B348" s="103">
        <v>86</v>
      </c>
      <c r="C348" s="104" t="s">
        <v>575</v>
      </c>
      <c r="D348" s="104" t="s">
        <v>154</v>
      </c>
      <c r="E348" s="104" t="s">
        <v>441</v>
      </c>
      <c r="F348" s="105">
        <v>6</v>
      </c>
    </row>
    <row r="349" spans="2:6" ht="15">
      <c r="B349" s="103">
        <v>87</v>
      </c>
      <c r="C349" s="104" t="s">
        <v>640</v>
      </c>
      <c r="D349" s="104" t="s">
        <v>154</v>
      </c>
      <c r="E349" s="104" t="s">
        <v>243</v>
      </c>
      <c r="F349" s="105">
        <v>6</v>
      </c>
    </row>
    <row r="350" spans="2:6" ht="15">
      <c r="B350" s="103">
        <v>88</v>
      </c>
      <c r="C350" s="104" t="s">
        <v>614</v>
      </c>
      <c r="D350" s="104" t="s">
        <v>97</v>
      </c>
      <c r="E350" s="104" t="s">
        <v>617</v>
      </c>
      <c r="F350" s="105">
        <v>8</v>
      </c>
    </row>
    <row r="351" spans="2:6" ht="15">
      <c r="B351" s="103">
        <v>89</v>
      </c>
      <c r="C351" s="104" t="s">
        <v>606</v>
      </c>
      <c r="D351" s="104" t="s">
        <v>97</v>
      </c>
      <c r="E351" s="104" t="s">
        <v>711</v>
      </c>
      <c r="F351" s="105">
        <v>5</v>
      </c>
    </row>
    <row r="352" spans="2:6" ht="15">
      <c r="B352" s="103">
        <v>90</v>
      </c>
      <c r="C352" s="104" t="s">
        <v>630</v>
      </c>
      <c r="D352" s="104" t="s">
        <v>196</v>
      </c>
      <c r="E352" s="104" t="s">
        <v>141</v>
      </c>
      <c r="F352" s="105">
        <v>6</v>
      </c>
    </row>
    <row r="353" spans="2:6" ht="15">
      <c r="B353" s="103">
        <v>91</v>
      </c>
      <c r="C353" s="104" t="s">
        <v>330</v>
      </c>
      <c r="D353" s="104" t="s">
        <v>196</v>
      </c>
      <c r="E353" s="104" t="s">
        <v>416</v>
      </c>
      <c r="F353" s="105">
        <v>4</v>
      </c>
    </row>
    <row r="354" spans="2:6" ht="15">
      <c r="B354" s="103">
        <v>92</v>
      </c>
      <c r="C354" s="104" t="s">
        <v>739</v>
      </c>
      <c r="D354" s="104" t="s">
        <v>97</v>
      </c>
      <c r="E354" s="104" t="s">
        <v>488</v>
      </c>
      <c r="F354" s="105">
        <v>9</v>
      </c>
    </row>
    <row r="355" spans="2:6" ht="15">
      <c r="B355" s="103">
        <v>93</v>
      </c>
      <c r="C355" s="104" t="s">
        <v>821</v>
      </c>
      <c r="D355" s="104" t="s">
        <v>97</v>
      </c>
      <c r="E355" s="104" t="s">
        <v>488</v>
      </c>
      <c r="F355" s="105">
        <v>9</v>
      </c>
    </row>
    <row r="356" spans="2:6" ht="15">
      <c r="B356" s="103">
        <v>94</v>
      </c>
      <c r="C356" s="104" t="s">
        <v>1204</v>
      </c>
      <c r="D356" s="104" t="s">
        <v>755</v>
      </c>
      <c r="E356" s="104" t="s">
        <v>488</v>
      </c>
      <c r="F356" s="105">
        <v>9</v>
      </c>
    </row>
    <row r="357" spans="2:6" ht="15">
      <c r="B357" s="103">
        <v>95</v>
      </c>
      <c r="C357" s="104" t="s">
        <v>783</v>
      </c>
      <c r="D357" s="104" t="s">
        <v>97</v>
      </c>
      <c r="E357" s="104" t="s">
        <v>156</v>
      </c>
      <c r="F357" s="105">
        <v>8</v>
      </c>
    </row>
    <row r="358" spans="2:6" ht="15">
      <c r="B358" s="103">
        <v>96</v>
      </c>
      <c r="C358" s="104" t="s">
        <v>719</v>
      </c>
      <c r="D358" s="104" t="s">
        <v>97</v>
      </c>
      <c r="E358" s="104" t="s">
        <v>108</v>
      </c>
      <c r="F358" s="105">
        <v>9</v>
      </c>
    </row>
    <row r="359" spans="2:6" ht="15">
      <c r="B359" s="103">
        <v>97</v>
      </c>
      <c r="C359" s="104" t="s">
        <v>524</v>
      </c>
      <c r="D359" s="104" t="s">
        <v>97</v>
      </c>
      <c r="E359" s="104" t="s">
        <v>125</v>
      </c>
      <c r="F359" s="105">
        <v>8</v>
      </c>
    </row>
    <row r="360" spans="2:6" ht="15">
      <c r="B360" s="103">
        <v>98</v>
      </c>
      <c r="C360" s="104" t="s">
        <v>735</v>
      </c>
      <c r="D360" s="104" t="s">
        <v>196</v>
      </c>
      <c r="E360" s="104" t="s">
        <v>200</v>
      </c>
      <c r="F360" s="105">
        <v>5</v>
      </c>
    </row>
    <row r="361" spans="2:6" ht="15">
      <c r="B361" s="103">
        <v>99</v>
      </c>
      <c r="C361" s="104" t="s">
        <v>1205</v>
      </c>
      <c r="D361" s="104" t="s">
        <v>755</v>
      </c>
      <c r="E361" s="104" t="s">
        <v>276</v>
      </c>
      <c r="F361" s="105">
        <v>8</v>
      </c>
    </row>
    <row r="362" spans="2:6" ht="15">
      <c r="B362" s="103">
        <v>100</v>
      </c>
      <c r="C362" s="104" t="s">
        <v>618</v>
      </c>
      <c r="D362" s="104" t="s">
        <v>94</v>
      </c>
      <c r="E362" s="104" t="s">
        <v>776</v>
      </c>
      <c r="F362" s="105">
        <v>4</v>
      </c>
    </row>
    <row r="363" spans="2:6" ht="15">
      <c r="B363" s="103">
        <v>101</v>
      </c>
      <c r="C363" s="104" t="s">
        <v>260</v>
      </c>
      <c r="D363" s="104" t="s">
        <v>94</v>
      </c>
      <c r="E363" s="104" t="s">
        <v>687</v>
      </c>
      <c r="F363" s="105">
        <v>4</v>
      </c>
    </row>
    <row r="364" spans="2:6" ht="15">
      <c r="B364" s="103">
        <v>102</v>
      </c>
      <c r="C364" s="104" t="s">
        <v>331</v>
      </c>
      <c r="D364" s="104" t="s">
        <v>94</v>
      </c>
      <c r="E364" s="104" t="s">
        <v>305</v>
      </c>
      <c r="F364" s="105">
        <v>7</v>
      </c>
    </row>
    <row r="365" spans="2:6" ht="15">
      <c r="B365" s="103">
        <v>103</v>
      </c>
      <c r="C365" s="104" t="s">
        <v>721</v>
      </c>
      <c r="D365" s="104" t="s">
        <v>196</v>
      </c>
      <c r="E365" s="104" t="s">
        <v>376</v>
      </c>
      <c r="F365" s="105">
        <v>10</v>
      </c>
    </row>
    <row r="366" spans="2:6" ht="15">
      <c r="B366" s="103">
        <v>104</v>
      </c>
      <c r="C366" s="104" t="s">
        <v>724</v>
      </c>
      <c r="D366" s="104" t="s">
        <v>196</v>
      </c>
      <c r="E366" s="104" t="s">
        <v>108</v>
      </c>
      <c r="F366" s="105">
        <v>9</v>
      </c>
    </row>
    <row r="367" spans="2:6" ht="15">
      <c r="B367" s="103">
        <v>105</v>
      </c>
      <c r="C367" s="104" t="s">
        <v>745</v>
      </c>
      <c r="D367" s="104" t="s">
        <v>196</v>
      </c>
      <c r="E367" s="104" t="s">
        <v>315</v>
      </c>
      <c r="F367" s="105">
        <v>8</v>
      </c>
    </row>
    <row r="368" spans="2:6" ht="15">
      <c r="B368" s="103">
        <v>106</v>
      </c>
      <c r="C368" s="104" t="s">
        <v>438</v>
      </c>
      <c r="D368" s="104" t="s">
        <v>97</v>
      </c>
      <c r="E368" s="104" t="s">
        <v>276</v>
      </c>
      <c r="F368" s="105">
        <v>8</v>
      </c>
    </row>
    <row r="369" spans="2:6" ht="15">
      <c r="B369" s="103">
        <v>107</v>
      </c>
      <c r="C369" s="104" t="s">
        <v>774</v>
      </c>
      <c r="D369" s="104" t="s">
        <v>97</v>
      </c>
      <c r="E369" s="104" t="s">
        <v>200</v>
      </c>
      <c r="F369" s="105">
        <v>5</v>
      </c>
    </row>
    <row r="370" spans="2:6" ht="15">
      <c r="B370" s="103">
        <v>108</v>
      </c>
      <c r="C370" s="104" t="s">
        <v>767</v>
      </c>
      <c r="D370" s="104" t="s">
        <v>94</v>
      </c>
      <c r="E370" s="104" t="s">
        <v>555</v>
      </c>
      <c r="F370" s="105">
        <v>7</v>
      </c>
    </row>
    <row r="371" spans="2:6" ht="15">
      <c r="B371" s="103">
        <v>109</v>
      </c>
      <c r="C371" s="104" t="s">
        <v>977</v>
      </c>
      <c r="D371" s="104" t="s">
        <v>101</v>
      </c>
      <c r="E371" s="104" t="s">
        <v>214</v>
      </c>
      <c r="F371" s="105">
        <v>6</v>
      </c>
    </row>
    <row r="372" spans="2:6" ht="15">
      <c r="B372" s="103">
        <v>110</v>
      </c>
      <c r="C372" s="104" t="s">
        <v>726</v>
      </c>
      <c r="D372" s="104" t="s">
        <v>94</v>
      </c>
      <c r="E372" s="104" t="s">
        <v>405</v>
      </c>
      <c r="F372" s="105">
        <v>7</v>
      </c>
    </row>
    <row r="373" spans="2:6" ht="15">
      <c r="B373" s="103">
        <v>111</v>
      </c>
      <c r="C373" s="104" t="s">
        <v>686</v>
      </c>
      <c r="D373" s="104" t="s">
        <v>94</v>
      </c>
      <c r="E373" s="104" t="s">
        <v>617</v>
      </c>
      <c r="F373" s="105">
        <v>8</v>
      </c>
    </row>
    <row r="374" spans="2:6" ht="15">
      <c r="B374" s="103">
        <v>112</v>
      </c>
      <c r="C374" s="104" t="s">
        <v>718</v>
      </c>
      <c r="D374" s="104" t="s">
        <v>97</v>
      </c>
      <c r="E374" s="104" t="s">
        <v>405</v>
      </c>
      <c r="F374" s="105">
        <v>7</v>
      </c>
    </row>
    <row r="375" spans="2:6" ht="15">
      <c r="B375" s="103">
        <v>113</v>
      </c>
      <c r="C375" s="104" t="s">
        <v>801</v>
      </c>
      <c r="D375" s="104" t="s">
        <v>97</v>
      </c>
      <c r="E375" s="104" t="s">
        <v>175</v>
      </c>
      <c r="F375" s="105">
        <v>6</v>
      </c>
    </row>
    <row r="376" spans="2:6" ht="15">
      <c r="B376" s="103">
        <v>114</v>
      </c>
      <c r="C376" s="104" t="s">
        <v>789</v>
      </c>
      <c r="D376" s="104" t="s">
        <v>97</v>
      </c>
      <c r="E376" s="104" t="s">
        <v>251</v>
      </c>
      <c r="F376" s="105">
        <v>4</v>
      </c>
    </row>
    <row r="377" spans="2:6" ht="15">
      <c r="B377" s="103">
        <v>115</v>
      </c>
      <c r="C377" s="104" t="s">
        <v>1191</v>
      </c>
      <c r="D377" s="104" t="s">
        <v>94</v>
      </c>
      <c r="E377" s="104" t="s">
        <v>125</v>
      </c>
      <c r="F377" s="105">
        <v>8</v>
      </c>
    </row>
    <row r="378" spans="2:6" ht="15">
      <c r="B378" s="103">
        <v>116</v>
      </c>
      <c r="C378" s="104" t="s">
        <v>803</v>
      </c>
      <c r="D378" s="104" t="s">
        <v>755</v>
      </c>
      <c r="E378" s="104" t="s">
        <v>376</v>
      </c>
      <c r="F378" s="105">
        <v>10</v>
      </c>
    </row>
    <row r="379" spans="2:6" ht="15">
      <c r="B379" s="103">
        <v>117</v>
      </c>
      <c r="C379" s="104" t="s">
        <v>792</v>
      </c>
      <c r="D379" s="104" t="s">
        <v>755</v>
      </c>
      <c r="E379" s="104" t="s">
        <v>555</v>
      </c>
      <c r="F379" s="105">
        <v>7</v>
      </c>
    </row>
    <row r="380" spans="2:6" ht="15">
      <c r="B380" s="103">
        <v>118</v>
      </c>
      <c r="C380" s="104" t="s">
        <v>906</v>
      </c>
      <c r="D380" s="104" t="s">
        <v>101</v>
      </c>
      <c r="E380" s="104" t="s">
        <v>555</v>
      </c>
      <c r="F380" s="105">
        <v>7</v>
      </c>
    </row>
    <row r="381" spans="2:6" ht="15">
      <c r="B381" s="103">
        <v>119</v>
      </c>
      <c r="C381" s="104" t="s">
        <v>772</v>
      </c>
      <c r="D381" s="104" t="s">
        <v>97</v>
      </c>
      <c r="E381" s="104" t="s">
        <v>441</v>
      </c>
      <c r="F381" s="105">
        <v>6</v>
      </c>
    </row>
    <row r="382" spans="2:6" ht="15">
      <c r="B382" s="103">
        <v>120</v>
      </c>
      <c r="C382" s="104" t="s">
        <v>813</v>
      </c>
      <c r="D382" s="104" t="s">
        <v>97</v>
      </c>
      <c r="E382" s="104" t="s">
        <v>108</v>
      </c>
      <c r="F382" s="105">
        <v>9</v>
      </c>
    </row>
    <row r="383" spans="2:6" ht="15">
      <c r="B383" s="103">
        <v>121</v>
      </c>
      <c r="C383" s="104" t="s">
        <v>915</v>
      </c>
      <c r="D383" s="104" t="s">
        <v>97</v>
      </c>
      <c r="E383" s="104" t="s">
        <v>376</v>
      </c>
      <c r="F383" s="105">
        <v>10</v>
      </c>
    </row>
    <row r="384" spans="2:6" ht="15">
      <c r="B384" s="103">
        <v>122</v>
      </c>
      <c r="C384" s="104" t="s">
        <v>467</v>
      </c>
      <c r="D384" s="104" t="s">
        <v>94</v>
      </c>
      <c r="E384" s="104" t="s">
        <v>711</v>
      </c>
      <c r="F384" s="105">
        <v>5</v>
      </c>
    </row>
    <row r="385" spans="2:6" ht="15">
      <c r="B385" s="103">
        <v>123</v>
      </c>
      <c r="C385" s="104" t="s">
        <v>925</v>
      </c>
      <c r="D385" s="104" t="s">
        <v>154</v>
      </c>
      <c r="E385" s="104" t="s">
        <v>479</v>
      </c>
      <c r="F385" s="105">
        <v>6</v>
      </c>
    </row>
    <row r="386" spans="2:6" ht="15">
      <c r="B386" s="103">
        <v>124</v>
      </c>
      <c r="C386" s="104" t="s">
        <v>402</v>
      </c>
      <c r="D386" s="104" t="s">
        <v>154</v>
      </c>
      <c r="E386" s="104" t="s">
        <v>527</v>
      </c>
      <c r="F386" s="105">
        <v>9</v>
      </c>
    </row>
    <row r="387" spans="2:6" ht="15">
      <c r="B387" s="103">
        <v>125</v>
      </c>
      <c r="C387" s="104" t="s">
        <v>208</v>
      </c>
      <c r="D387" s="104" t="s">
        <v>154</v>
      </c>
      <c r="E387" s="104" t="s">
        <v>175</v>
      </c>
      <c r="F387" s="105">
        <v>6</v>
      </c>
    </row>
    <row r="388" spans="2:6" ht="15">
      <c r="B388" s="103">
        <v>126</v>
      </c>
      <c r="C388" s="104" t="s">
        <v>880</v>
      </c>
      <c r="D388" s="104" t="s">
        <v>196</v>
      </c>
      <c r="E388" s="104" t="s">
        <v>214</v>
      </c>
      <c r="F388" s="105">
        <v>6</v>
      </c>
    </row>
    <row r="389" spans="2:6" ht="15">
      <c r="B389" s="103">
        <v>127</v>
      </c>
      <c r="C389" s="104" t="s">
        <v>607</v>
      </c>
      <c r="D389" s="104" t="s">
        <v>94</v>
      </c>
      <c r="E389" s="104" t="s">
        <v>527</v>
      </c>
      <c r="F389" s="105">
        <v>9</v>
      </c>
    </row>
    <row r="390" spans="2:6" ht="15">
      <c r="B390" s="103">
        <v>128</v>
      </c>
      <c r="C390" s="104" t="s">
        <v>916</v>
      </c>
      <c r="D390" s="104" t="s">
        <v>97</v>
      </c>
      <c r="E390" s="104" t="s">
        <v>243</v>
      </c>
      <c r="F390" s="105">
        <v>6</v>
      </c>
    </row>
    <row r="391" spans="2:6" ht="15">
      <c r="B391" s="103">
        <v>129</v>
      </c>
      <c r="C391" s="104" t="s">
        <v>1206</v>
      </c>
      <c r="D391" s="104" t="s">
        <v>755</v>
      </c>
      <c r="E391" s="104" t="s">
        <v>243</v>
      </c>
      <c r="F391" s="105">
        <v>6</v>
      </c>
    </row>
    <row r="392" spans="2:6" ht="15">
      <c r="B392" s="103">
        <v>130</v>
      </c>
      <c r="C392" s="104" t="s">
        <v>1153</v>
      </c>
      <c r="D392" s="104" t="s">
        <v>196</v>
      </c>
      <c r="E392" s="104" t="s">
        <v>251</v>
      </c>
      <c r="F392" s="105">
        <v>4</v>
      </c>
    </row>
    <row r="393" spans="2:6" ht="15">
      <c r="B393" s="103">
        <v>131</v>
      </c>
      <c r="C393" s="104" t="s">
        <v>225</v>
      </c>
      <c r="D393" s="104" t="s">
        <v>154</v>
      </c>
      <c r="E393" s="104" t="s">
        <v>405</v>
      </c>
      <c r="F393" s="105">
        <v>7</v>
      </c>
    </row>
    <row r="394" spans="2:6" ht="15">
      <c r="B394" s="103">
        <v>132</v>
      </c>
      <c r="C394" s="104" t="s">
        <v>933</v>
      </c>
      <c r="D394" s="104" t="s">
        <v>101</v>
      </c>
      <c r="E394" s="104" t="s">
        <v>108</v>
      </c>
      <c r="F394" s="105">
        <v>9</v>
      </c>
    </row>
    <row r="395" spans="2:6" ht="15">
      <c r="B395" s="103">
        <v>133</v>
      </c>
      <c r="C395" s="104" t="s">
        <v>1007</v>
      </c>
      <c r="D395" s="104" t="s">
        <v>101</v>
      </c>
      <c r="E395" s="104" t="s">
        <v>488</v>
      </c>
      <c r="F395" s="105">
        <v>9</v>
      </c>
    </row>
    <row r="396" spans="2:6" ht="15">
      <c r="B396" s="103">
        <v>134</v>
      </c>
      <c r="C396" s="104" t="s">
        <v>948</v>
      </c>
      <c r="D396" s="104" t="s">
        <v>101</v>
      </c>
      <c r="E396" s="104" t="s">
        <v>190</v>
      </c>
      <c r="F396" s="105">
        <v>5</v>
      </c>
    </row>
    <row r="397" spans="2:6" ht="15">
      <c r="B397" s="103">
        <v>135</v>
      </c>
      <c r="C397" s="104" t="s">
        <v>756</v>
      </c>
      <c r="D397" s="104" t="s">
        <v>97</v>
      </c>
      <c r="E397" s="104" t="s">
        <v>265</v>
      </c>
      <c r="F397" s="105">
        <v>4</v>
      </c>
    </row>
    <row r="398" spans="2:6" ht="15">
      <c r="B398" s="103">
        <v>136</v>
      </c>
      <c r="C398" s="104" t="s">
        <v>768</v>
      </c>
      <c r="D398" s="104" t="s">
        <v>94</v>
      </c>
      <c r="E398" s="104" t="s">
        <v>349</v>
      </c>
      <c r="F398" s="105">
        <v>10</v>
      </c>
    </row>
    <row r="399" spans="2:6" ht="15">
      <c r="B399" s="103">
        <v>137</v>
      </c>
      <c r="C399" s="104" t="s">
        <v>681</v>
      </c>
      <c r="D399" s="104" t="s">
        <v>94</v>
      </c>
      <c r="E399" s="104" t="s">
        <v>687</v>
      </c>
      <c r="F399" s="105">
        <v>4</v>
      </c>
    </row>
    <row r="400" spans="2:6" ht="15">
      <c r="B400" s="103">
        <v>138</v>
      </c>
      <c r="C400" s="104" t="s">
        <v>1043</v>
      </c>
      <c r="D400" s="104" t="s">
        <v>97</v>
      </c>
      <c r="E400" s="104" t="s">
        <v>687</v>
      </c>
      <c r="F400" s="105">
        <v>4</v>
      </c>
    </row>
    <row r="401" spans="2:6" ht="15">
      <c r="B401" s="103">
        <v>139</v>
      </c>
      <c r="C401" s="104" t="s">
        <v>873</v>
      </c>
      <c r="D401" s="104" t="s">
        <v>154</v>
      </c>
      <c r="E401" s="104" t="s">
        <v>349</v>
      </c>
      <c r="F401" s="105">
        <v>10</v>
      </c>
    </row>
    <row r="402" spans="2:6" ht="15">
      <c r="B402" s="103">
        <v>140</v>
      </c>
      <c r="C402" s="104" t="s">
        <v>884</v>
      </c>
      <c r="D402" s="104" t="s">
        <v>154</v>
      </c>
      <c r="E402" s="104" t="s">
        <v>141</v>
      </c>
      <c r="F402" s="105">
        <v>6</v>
      </c>
    </row>
    <row r="403" spans="2:6" ht="15">
      <c r="B403" s="103">
        <v>141</v>
      </c>
      <c r="C403" s="104" t="s">
        <v>1003</v>
      </c>
      <c r="D403" s="104" t="s">
        <v>196</v>
      </c>
      <c r="E403" s="104" t="s">
        <v>243</v>
      </c>
      <c r="F403" s="105">
        <v>6</v>
      </c>
    </row>
    <row r="404" spans="2:6" ht="15">
      <c r="B404" s="103">
        <v>142</v>
      </c>
      <c r="C404" s="104" t="s">
        <v>855</v>
      </c>
      <c r="D404" s="104" t="s">
        <v>97</v>
      </c>
      <c r="E404" s="104" t="s">
        <v>711</v>
      </c>
      <c r="F404" s="105">
        <v>5</v>
      </c>
    </row>
    <row r="405" spans="2:6" ht="15">
      <c r="B405" s="103">
        <v>143</v>
      </c>
      <c r="C405" s="104" t="s">
        <v>1207</v>
      </c>
      <c r="D405" s="104" t="s">
        <v>755</v>
      </c>
      <c r="E405" s="104" t="s">
        <v>315</v>
      </c>
      <c r="F405" s="105">
        <v>8</v>
      </c>
    </row>
    <row r="406" spans="2:6" ht="15">
      <c r="B406" s="103">
        <v>144</v>
      </c>
      <c r="C406" s="104" t="s">
        <v>1038</v>
      </c>
      <c r="D406" s="104" t="s">
        <v>101</v>
      </c>
      <c r="E406" s="104" t="s">
        <v>284</v>
      </c>
      <c r="F406" s="105">
        <v>8</v>
      </c>
    </row>
    <row r="407" spans="2:6" ht="15">
      <c r="B407" s="103">
        <v>145</v>
      </c>
      <c r="C407" s="104" t="s">
        <v>573</v>
      </c>
      <c r="D407" s="104" t="s">
        <v>154</v>
      </c>
      <c r="E407" s="104" t="s">
        <v>305</v>
      </c>
      <c r="F407" s="105">
        <v>7</v>
      </c>
    </row>
    <row r="408" spans="2:6" ht="15">
      <c r="B408" s="103">
        <v>146</v>
      </c>
      <c r="C408" s="104" t="s">
        <v>1160</v>
      </c>
      <c r="D408" s="104" t="s">
        <v>94</v>
      </c>
      <c r="E408" s="104" t="s">
        <v>156</v>
      </c>
      <c r="F408" s="105">
        <v>8</v>
      </c>
    </row>
    <row r="409" spans="2:6" ht="15">
      <c r="B409" s="103">
        <v>147</v>
      </c>
      <c r="C409" s="104" t="s">
        <v>876</v>
      </c>
      <c r="D409" s="104" t="s">
        <v>97</v>
      </c>
      <c r="E409" s="104" t="s">
        <v>265</v>
      </c>
      <c r="F409" s="105">
        <v>4</v>
      </c>
    </row>
    <row r="410" spans="2:6" ht="15">
      <c r="B410" s="103">
        <v>148</v>
      </c>
      <c r="C410" s="104" t="s">
        <v>928</v>
      </c>
      <c r="D410" s="104" t="s">
        <v>97</v>
      </c>
      <c r="E410" s="104" t="s">
        <v>617</v>
      </c>
      <c r="F410" s="105">
        <v>8</v>
      </c>
    </row>
    <row r="411" spans="2:6" ht="15">
      <c r="B411" s="103">
        <v>149</v>
      </c>
      <c r="C411" s="104" t="s">
        <v>732</v>
      </c>
      <c r="D411" s="104" t="s">
        <v>94</v>
      </c>
      <c r="E411" s="104" t="s">
        <v>243</v>
      </c>
      <c r="F411" s="105">
        <v>6</v>
      </c>
    </row>
    <row r="412" spans="2:6" ht="15">
      <c r="B412" s="103">
        <v>150</v>
      </c>
      <c r="C412" s="104" t="s">
        <v>1208</v>
      </c>
      <c r="D412" s="104" t="s">
        <v>755</v>
      </c>
      <c r="E412" s="104" t="s">
        <v>305</v>
      </c>
      <c r="F412" s="105">
        <v>7</v>
      </c>
    </row>
    <row r="413" spans="2:6" ht="15">
      <c r="B413" s="103">
        <v>151</v>
      </c>
      <c r="C413" s="104" t="s">
        <v>1209</v>
      </c>
      <c r="D413" s="104" t="s">
        <v>97</v>
      </c>
      <c r="E413" s="104" t="s">
        <v>243</v>
      </c>
      <c r="F413" s="105">
        <v>6</v>
      </c>
    </row>
    <row r="414" spans="2:6" ht="15">
      <c r="B414" s="103">
        <v>152</v>
      </c>
      <c r="C414" s="104" t="s">
        <v>1210</v>
      </c>
      <c r="D414" s="104" t="s">
        <v>196</v>
      </c>
      <c r="E414" s="104" t="s">
        <v>488</v>
      </c>
      <c r="F414" s="105">
        <v>9</v>
      </c>
    </row>
    <row r="415" spans="2:6" ht="15">
      <c r="B415" s="103">
        <v>153</v>
      </c>
      <c r="C415" s="104" t="s">
        <v>1051</v>
      </c>
      <c r="D415" s="104" t="s">
        <v>97</v>
      </c>
      <c r="E415" s="104" t="s">
        <v>387</v>
      </c>
      <c r="F415" s="105">
        <v>9</v>
      </c>
    </row>
    <row r="416" spans="2:6" ht="15">
      <c r="B416" s="103">
        <v>154</v>
      </c>
      <c r="C416" s="104" t="s">
        <v>1030</v>
      </c>
      <c r="D416" s="104" t="s">
        <v>154</v>
      </c>
      <c r="E416" s="104" t="s">
        <v>488</v>
      </c>
      <c r="F416" s="105">
        <v>9</v>
      </c>
    </row>
    <row r="417" spans="2:6" ht="15">
      <c r="B417" s="103">
        <v>155</v>
      </c>
      <c r="C417" s="104" t="s">
        <v>754</v>
      </c>
      <c r="D417" s="104" t="s">
        <v>94</v>
      </c>
      <c r="E417" s="104" t="s">
        <v>687</v>
      </c>
      <c r="F417" s="105">
        <v>4</v>
      </c>
    </row>
    <row r="418" spans="2:6" ht="15">
      <c r="B418" s="103">
        <v>156</v>
      </c>
      <c r="C418" s="104" t="s">
        <v>859</v>
      </c>
      <c r="D418" s="104" t="s">
        <v>94</v>
      </c>
      <c r="E418" s="104" t="s">
        <v>479</v>
      </c>
      <c r="F418" s="105">
        <v>6</v>
      </c>
    </row>
    <row r="419" spans="2:6" ht="15">
      <c r="B419" s="103">
        <v>157</v>
      </c>
      <c r="C419" s="104" t="s">
        <v>936</v>
      </c>
      <c r="D419" s="104" t="s">
        <v>97</v>
      </c>
      <c r="E419" s="104" t="s">
        <v>214</v>
      </c>
      <c r="F419" s="105">
        <v>6</v>
      </c>
    </row>
    <row r="420" spans="2:6" ht="15">
      <c r="B420" s="103">
        <v>158</v>
      </c>
      <c r="C420" s="104" t="s">
        <v>1010</v>
      </c>
      <c r="D420" s="104" t="s">
        <v>97</v>
      </c>
      <c r="E420" s="104" t="s">
        <v>527</v>
      </c>
      <c r="F420" s="105">
        <v>9</v>
      </c>
    </row>
    <row r="421" spans="2:6" ht="15">
      <c r="B421" s="103">
        <v>159</v>
      </c>
      <c r="C421" s="104" t="s">
        <v>1150</v>
      </c>
      <c r="D421" s="104" t="s">
        <v>101</v>
      </c>
      <c r="E421" s="104" t="s">
        <v>156</v>
      </c>
      <c r="F421" s="105">
        <v>8</v>
      </c>
    </row>
    <row r="422" spans="2:6" ht="15">
      <c r="B422" s="103">
        <v>160</v>
      </c>
      <c r="C422" s="104" t="s">
        <v>889</v>
      </c>
      <c r="D422" s="104" t="s">
        <v>196</v>
      </c>
      <c r="E422" s="104" t="s">
        <v>455</v>
      </c>
      <c r="F422" s="105">
        <v>10</v>
      </c>
    </row>
    <row r="423" spans="2:6" ht="15">
      <c r="B423" s="103">
        <v>161</v>
      </c>
      <c r="C423" s="104" t="s">
        <v>993</v>
      </c>
      <c r="D423" s="104" t="s">
        <v>94</v>
      </c>
      <c r="E423" s="104" t="s">
        <v>376</v>
      </c>
      <c r="F423" s="105">
        <v>10</v>
      </c>
    </row>
    <row r="424" spans="2:6" ht="15">
      <c r="B424" s="103">
        <v>162</v>
      </c>
      <c r="C424" s="104" t="s">
        <v>1155</v>
      </c>
      <c r="D424" s="104" t="s">
        <v>94</v>
      </c>
      <c r="E424" s="104" t="s">
        <v>376</v>
      </c>
      <c r="F424" s="105">
        <v>10</v>
      </c>
    </row>
    <row r="425" spans="2:6" ht="15">
      <c r="B425" s="103">
        <v>163</v>
      </c>
      <c r="C425" s="104" t="s">
        <v>827</v>
      </c>
      <c r="D425" s="104" t="s">
        <v>196</v>
      </c>
      <c r="E425" s="104" t="s">
        <v>175</v>
      </c>
      <c r="F425" s="105">
        <v>6</v>
      </c>
    </row>
    <row r="426" spans="2:6" ht="15">
      <c r="B426" s="103">
        <v>164</v>
      </c>
      <c r="C426" s="104" t="s">
        <v>1019</v>
      </c>
      <c r="D426" s="104" t="s">
        <v>97</v>
      </c>
      <c r="E426" s="104" t="s">
        <v>141</v>
      </c>
      <c r="F426" s="105">
        <v>6</v>
      </c>
    </row>
    <row r="427" spans="2:6" ht="15">
      <c r="B427" s="103">
        <v>165</v>
      </c>
      <c r="C427" s="104" t="s">
        <v>1211</v>
      </c>
      <c r="D427" s="104" t="s">
        <v>97</v>
      </c>
      <c r="E427" s="104" t="s">
        <v>284</v>
      </c>
      <c r="F427" s="105">
        <v>8</v>
      </c>
    </row>
    <row r="428" spans="2:6" ht="15">
      <c r="B428" s="103">
        <v>166</v>
      </c>
      <c r="C428" s="104" t="s">
        <v>942</v>
      </c>
      <c r="D428" s="104" t="s">
        <v>154</v>
      </c>
      <c r="E428" s="104" t="s">
        <v>455</v>
      </c>
      <c r="F428" s="105">
        <v>10</v>
      </c>
    </row>
    <row r="429" spans="2:6" ht="15">
      <c r="B429" s="103">
        <v>167</v>
      </c>
      <c r="C429" s="104" t="s">
        <v>770</v>
      </c>
      <c r="D429" s="104" t="s">
        <v>154</v>
      </c>
      <c r="E429" s="104" t="s">
        <v>276</v>
      </c>
      <c r="F429" s="105">
        <v>8</v>
      </c>
    </row>
    <row r="430" spans="2:6" ht="15">
      <c r="B430" s="103">
        <v>168</v>
      </c>
      <c r="C430" s="104" t="s">
        <v>852</v>
      </c>
      <c r="D430" s="104" t="s">
        <v>94</v>
      </c>
      <c r="E430" s="104" t="s">
        <v>200</v>
      </c>
      <c r="F430" s="105">
        <v>5</v>
      </c>
    </row>
    <row r="431" spans="2:6" ht="15">
      <c r="B431" s="103">
        <v>169</v>
      </c>
      <c r="C431" s="104" t="s">
        <v>912</v>
      </c>
      <c r="D431" s="104" t="s">
        <v>154</v>
      </c>
      <c r="E431" s="104" t="s">
        <v>1001</v>
      </c>
      <c r="F431" s="105">
        <v>10</v>
      </c>
    </row>
    <row r="432" spans="2:6" ht="15">
      <c r="B432" s="103">
        <v>170</v>
      </c>
      <c r="C432" s="104" t="s">
        <v>1075</v>
      </c>
      <c r="D432" s="104" t="s">
        <v>94</v>
      </c>
      <c r="E432" s="104" t="s">
        <v>593</v>
      </c>
      <c r="F432" s="105">
        <v>10</v>
      </c>
    </row>
    <row r="433" spans="2:6" ht="15">
      <c r="B433" s="103">
        <v>171</v>
      </c>
      <c r="C433" s="104" t="s">
        <v>1212</v>
      </c>
      <c r="D433" s="104" t="s">
        <v>755</v>
      </c>
      <c r="E433" s="104" t="s">
        <v>387</v>
      </c>
      <c r="F433" s="105">
        <v>9</v>
      </c>
    </row>
    <row r="434" spans="2:6" ht="15">
      <c r="B434" s="103">
        <v>172</v>
      </c>
      <c r="C434" s="104" t="s">
        <v>905</v>
      </c>
      <c r="D434" s="104" t="s">
        <v>196</v>
      </c>
      <c r="E434" s="104" t="s">
        <v>243</v>
      </c>
      <c r="F434" s="105">
        <v>6</v>
      </c>
    </row>
    <row r="435" spans="2:6" ht="15">
      <c r="B435" s="103">
        <v>173</v>
      </c>
      <c r="C435" s="104" t="s">
        <v>996</v>
      </c>
      <c r="D435" s="104" t="s">
        <v>97</v>
      </c>
      <c r="E435" s="104" t="s">
        <v>315</v>
      </c>
      <c r="F435" s="105">
        <v>8</v>
      </c>
    </row>
    <row r="436" spans="2:6" ht="15">
      <c r="B436" s="103">
        <v>174</v>
      </c>
      <c r="C436" s="104" t="s">
        <v>576</v>
      </c>
      <c r="D436" s="104" t="s">
        <v>94</v>
      </c>
      <c r="E436" s="104" t="s">
        <v>488</v>
      </c>
      <c r="F436" s="105">
        <v>9</v>
      </c>
    </row>
    <row r="437" spans="2:6" ht="15">
      <c r="B437" s="103">
        <v>175</v>
      </c>
      <c r="C437" s="104" t="s">
        <v>961</v>
      </c>
      <c r="D437" s="104" t="s">
        <v>101</v>
      </c>
      <c r="E437" s="104" t="s">
        <v>243</v>
      </c>
      <c r="F437" s="105">
        <v>6</v>
      </c>
    </row>
    <row r="438" spans="2:6" ht="15">
      <c r="B438" s="103">
        <v>176</v>
      </c>
      <c r="C438" s="104" t="s">
        <v>1022</v>
      </c>
      <c r="D438" s="104" t="s">
        <v>101</v>
      </c>
      <c r="E438" s="104" t="s">
        <v>200</v>
      </c>
      <c r="F438" s="105">
        <v>5</v>
      </c>
    </row>
    <row r="439" spans="2:6" ht="15">
      <c r="B439" s="103">
        <v>177</v>
      </c>
      <c r="C439" s="104" t="s">
        <v>896</v>
      </c>
      <c r="D439" s="104" t="s">
        <v>97</v>
      </c>
      <c r="E439" s="104" t="s">
        <v>610</v>
      </c>
      <c r="F439" s="105">
        <v>5</v>
      </c>
    </row>
    <row r="440" spans="2:6" ht="15">
      <c r="B440" s="103">
        <v>178</v>
      </c>
      <c r="C440" s="104" t="s">
        <v>1213</v>
      </c>
      <c r="D440" s="104" t="s">
        <v>97</v>
      </c>
      <c r="E440" s="104" t="s">
        <v>251</v>
      </c>
      <c r="F440" s="105">
        <v>4</v>
      </c>
    </row>
    <row r="441" spans="2:6" ht="15">
      <c r="B441" s="103">
        <v>179</v>
      </c>
      <c r="C441" s="104" t="s">
        <v>892</v>
      </c>
      <c r="D441" s="104" t="s">
        <v>97</v>
      </c>
      <c r="E441" s="104" t="s">
        <v>265</v>
      </c>
      <c r="F441" s="105">
        <v>4</v>
      </c>
    </row>
    <row r="442" spans="2:6" ht="15">
      <c r="B442" s="103">
        <v>180</v>
      </c>
      <c r="C442" s="104" t="s">
        <v>1214</v>
      </c>
      <c r="D442" s="104" t="s">
        <v>755</v>
      </c>
      <c r="E442" s="104" t="s">
        <v>265</v>
      </c>
      <c r="F442" s="105">
        <v>4</v>
      </c>
    </row>
    <row r="443" spans="2:6" ht="15">
      <c r="B443" s="103">
        <v>181</v>
      </c>
      <c r="C443" s="104" t="s">
        <v>291</v>
      </c>
      <c r="D443" s="104" t="s">
        <v>94</v>
      </c>
      <c r="E443" s="104" t="s">
        <v>1034</v>
      </c>
      <c r="F443" s="105" t="s">
        <v>1035</v>
      </c>
    </row>
    <row r="444" spans="2:6" ht="15">
      <c r="B444" s="103">
        <v>182</v>
      </c>
      <c r="C444" s="104" t="s">
        <v>944</v>
      </c>
      <c r="D444" s="104" t="s">
        <v>94</v>
      </c>
      <c r="E444" s="104" t="s">
        <v>175</v>
      </c>
      <c r="F444" s="105">
        <v>6</v>
      </c>
    </row>
    <row r="445" spans="2:6" ht="15">
      <c r="B445" s="103">
        <v>183</v>
      </c>
      <c r="C445" s="104" t="s">
        <v>847</v>
      </c>
      <c r="D445" s="104" t="s">
        <v>94</v>
      </c>
      <c r="E445" s="104" t="s">
        <v>441</v>
      </c>
      <c r="F445" s="105">
        <v>6</v>
      </c>
    </row>
    <row r="446" spans="2:6" ht="15">
      <c r="B446" s="103">
        <v>184</v>
      </c>
      <c r="C446" s="104" t="s">
        <v>825</v>
      </c>
      <c r="D446" s="104" t="s">
        <v>154</v>
      </c>
      <c r="E446" s="104" t="s">
        <v>387</v>
      </c>
      <c r="F446" s="105">
        <v>9</v>
      </c>
    </row>
    <row r="447" spans="2:6" ht="15">
      <c r="B447" s="103">
        <v>185</v>
      </c>
      <c r="C447" s="104" t="s">
        <v>1151</v>
      </c>
      <c r="D447" s="104" t="s">
        <v>101</v>
      </c>
      <c r="E447" s="104" t="s">
        <v>441</v>
      </c>
      <c r="F447" s="105">
        <v>6</v>
      </c>
    </row>
    <row r="448" spans="2:6" ht="15">
      <c r="B448" s="103">
        <v>186</v>
      </c>
      <c r="C448" s="104" t="s">
        <v>1215</v>
      </c>
      <c r="D448" s="104" t="s">
        <v>755</v>
      </c>
      <c r="E448" s="104" t="s">
        <v>175</v>
      </c>
      <c r="F448" s="105">
        <v>6</v>
      </c>
    </row>
    <row r="449" spans="2:6" ht="15">
      <c r="B449" s="103">
        <v>187</v>
      </c>
      <c r="C449" s="104" t="s">
        <v>1069</v>
      </c>
      <c r="D449" s="104" t="s">
        <v>101</v>
      </c>
      <c r="E449" s="104" t="s">
        <v>276</v>
      </c>
      <c r="F449" s="105">
        <v>8</v>
      </c>
    </row>
    <row r="450" spans="2:6" ht="15">
      <c r="B450" s="103">
        <v>188</v>
      </c>
      <c r="C450" s="104" t="s">
        <v>1216</v>
      </c>
      <c r="D450" s="104" t="s">
        <v>196</v>
      </c>
      <c r="E450" s="104" t="s">
        <v>687</v>
      </c>
      <c r="F450" s="105">
        <v>4</v>
      </c>
    </row>
    <row r="451" spans="2:6" ht="15">
      <c r="B451" s="103">
        <v>189</v>
      </c>
      <c r="C451" s="104" t="s">
        <v>1217</v>
      </c>
      <c r="D451" s="104" t="s">
        <v>97</v>
      </c>
      <c r="E451" s="104" t="s">
        <v>125</v>
      </c>
      <c r="F451" s="105">
        <v>8</v>
      </c>
    </row>
    <row r="452" spans="2:6" ht="15">
      <c r="B452" s="103">
        <v>190</v>
      </c>
      <c r="C452" s="104" t="s">
        <v>938</v>
      </c>
      <c r="D452" s="104" t="s">
        <v>97</v>
      </c>
      <c r="E452" s="104" t="s">
        <v>305</v>
      </c>
      <c r="F452" s="105">
        <v>7</v>
      </c>
    </row>
    <row r="453" spans="2:6" ht="15">
      <c r="B453" s="103">
        <v>191</v>
      </c>
      <c r="C453" s="104" t="s">
        <v>1015</v>
      </c>
      <c r="D453" s="104" t="s">
        <v>94</v>
      </c>
      <c r="E453" s="104" t="s">
        <v>387</v>
      </c>
      <c r="F453" s="105">
        <v>9</v>
      </c>
    </row>
    <row r="454" spans="2:6" ht="15">
      <c r="B454" s="103">
        <v>192</v>
      </c>
      <c r="C454" s="104" t="s">
        <v>1159</v>
      </c>
      <c r="D454" s="104" t="s">
        <v>94</v>
      </c>
      <c r="E454" s="104" t="s">
        <v>108</v>
      </c>
      <c r="F454" s="105">
        <v>9</v>
      </c>
    </row>
    <row r="455" spans="2:6" ht="15">
      <c r="B455" s="103">
        <v>193</v>
      </c>
      <c r="C455" s="104" t="s">
        <v>1027</v>
      </c>
      <c r="D455" s="104" t="s">
        <v>101</v>
      </c>
      <c r="E455" s="104" t="s">
        <v>376</v>
      </c>
      <c r="F455" s="105">
        <v>10</v>
      </c>
    </row>
    <row r="456" spans="2:6" ht="15">
      <c r="B456" s="103">
        <v>194</v>
      </c>
      <c r="C456" s="104" t="s">
        <v>964</v>
      </c>
      <c r="D456" s="104" t="s">
        <v>154</v>
      </c>
      <c r="E456" s="104" t="s">
        <v>416</v>
      </c>
      <c r="F456" s="105">
        <v>4</v>
      </c>
    </row>
    <row r="457" spans="2:6" ht="15">
      <c r="B457" s="103">
        <v>195</v>
      </c>
      <c r="C457" s="104" t="s">
        <v>1218</v>
      </c>
      <c r="D457" s="104" t="s">
        <v>97</v>
      </c>
      <c r="E457" s="104" t="s">
        <v>387</v>
      </c>
      <c r="F457" s="105">
        <v>9</v>
      </c>
    </row>
    <row r="458" spans="2:6" ht="15">
      <c r="B458" s="103">
        <v>196</v>
      </c>
      <c r="C458" s="104" t="s">
        <v>846</v>
      </c>
      <c r="D458" s="104" t="s">
        <v>97</v>
      </c>
      <c r="E458" s="104" t="s">
        <v>589</v>
      </c>
      <c r="F458" s="105">
        <v>7</v>
      </c>
    </row>
    <row r="459" spans="2:6" ht="15">
      <c r="B459" s="103">
        <v>197</v>
      </c>
      <c r="C459" s="104" t="s">
        <v>1219</v>
      </c>
      <c r="D459" s="104" t="s">
        <v>755</v>
      </c>
      <c r="E459" s="104" t="s">
        <v>200</v>
      </c>
      <c r="F459" s="105">
        <v>5</v>
      </c>
    </row>
    <row r="460" spans="2:6" ht="15">
      <c r="B460" s="103">
        <v>198</v>
      </c>
      <c r="C460" s="104" t="s">
        <v>947</v>
      </c>
      <c r="D460" s="104" t="s">
        <v>154</v>
      </c>
      <c r="E460" s="104" t="s">
        <v>617</v>
      </c>
      <c r="F460" s="105">
        <v>8</v>
      </c>
    </row>
    <row r="461" spans="2:6" ht="15">
      <c r="B461" s="103">
        <v>199</v>
      </c>
      <c r="C461" s="104" t="s">
        <v>1181</v>
      </c>
      <c r="D461" s="104" t="s">
        <v>154</v>
      </c>
      <c r="E461" s="104" t="s">
        <v>711</v>
      </c>
      <c r="F461" s="105">
        <v>5</v>
      </c>
    </row>
    <row r="462" spans="2:6" ht="15.75" thickBot="1">
      <c r="B462" s="143">
        <v>200</v>
      </c>
      <c r="C462" s="144" t="s">
        <v>1180</v>
      </c>
      <c r="D462" s="144" t="s">
        <v>154</v>
      </c>
      <c r="E462" s="144" t="s">
        <v>589</v>
      </c>
      <c r="F462" s="145">
        <v>7</v>
      </c>
    </row>
    <row r="463" spans="2:5" ht="15">
      <c r="B463" s="81">
        <v>1</v>
      </c>
      <c r="C463" s="82" t="s">
        <v>89</v>
      </c>
      <c r="D463" s="83" t="s">
        <v>87</v>
      </c>
      <c r="E463" s="84" t="s">
        <v>88</v>
      </c>
    </row>
    <row r="464" spans="2:5" ht="15">
      <c r="B464" s="106">
        <v>2</v>
      </c>
      <c r="C464" s="2" t="s">
        <v>110</v>
      </c>
      <c r="D464" s="107" t="s">
        <v>87</v>
      </c>
      <c r="E464" s="108" t="s">
        <v>109</v>
      </c>
    </row>
    <row r="465" spans="2:5" ht="15">
      <c r="B465" s="106">
        <v>3</v>
      </c>
      <c r="C465" s="2" t="s">
        <v>127</v>
      </c>
      <c r="D465" s="107" t="s">
        <v>87</v>
      </c>
      <c r="E465" s="108" t="s">
        <v>126</v>
      </c>
    </row>
    <row r="466" spans="2:5" ht="15">
      <c r="B466" s="106">
        <v>4</v>
      </c>
      <c r="C466" s="2" t="s">
        <v>145</v>
      </c>
      <c r="D466" s="107" t="s">
        <v>87</v>
      </c>
      <c r="E466" s="108" t="s">
        <v>142</v>
      </c>
    </row>
    <row r="467" spans="2:5" ht="15">
      <c r="B467" s="106">
        <v>5</v>
      </c>
      <c r="C467" s="2" t="s">
        <v>143</v>
      </c>
      <c r="D467" s="107" t="s">
        <v>87</v>
      </c>
      <c r="E467" s="108" t="s">
        <v>157</v>
      </c>
    </row>
    <row r="468" spans="2:5" ht="15">
      <c r="B468" s="106">
        <v>6</v>
      </c>
      <c r="C468" s="2" t="s">
        <v>161</v>
      </c>
      <c r="D468" s="107" t="s">
        <v>87</v>
      </c>
      <c r="E468" s="108" t="s">
        <v>177</v>
      </c>
    </row>
    <row r="469" spans="2:5" ht="15">
      <c r="B469" s="106">
        <v>7</v>
      </c>
      <c r="C469" s="2" t="s">
        <v>159</v>
      </c>
      <c r="D469" s="107" t="s">
        <v>87</v>
      </c>
      <c r="E469" s="108" t="s">
        <v>191</v>
      </c>
    </row>
    <row r="470" spans="2:5" ht="15">
      <c r="B470" s="106">
        <v>8</v>
      </c>
      <c r="C470" s="2" t="s">
        <v>178</v>
      </c>
      <c r="D470" s="107" t="s">
        <v>202</v>
      </c>
      <c r="E470" s="108" t="s">
        <v>177</v>
      </c>
    </row>
    <row r="471" spans="2:5" ht="15">
      <c r="B471" s="106">
        <v>9</v>
      </c>
      <c r="C471" s="2" t="s">
        <v>181</v>
      </c>
      <c r="D471" s="107" t="s">
        <v>87</v>
      </c>
      <c r="E471" s="108" t="s">
        <v>215</v>
      </c>
    </row>
    <row r="472" spans="2:5" ht="15">
      <c r="B472" s="106">
        <v>10</v>
      </c>
      <c r="C472" s="2" t="s">
        <v>219</v>
      </c>
      <c r="D472" s="107" t="s">
        <v>87</v>
      </c>
      <c r="E472" s="108" t="s">
        <v>229</v>
      </c>
    </row>
    <row r="473" spans="2:5" ht="15">
      <c r="B473" s="106">
        <v>11</v>
      </c>
      <c r="C473" s="2" t="s">
        <v>217</v>
      </c>
      <c r="D473" s="107" t="s">
        <v>87</v>
      </c>
      <c r="E473" s="108" t="s">
        <v>218</v>
      </c>
    </row>
    <row r="474" spans="2:5" ht="15">
      <c r="B474" s="106">
        <v>12</v>
      </c>
      <c r="C474" s="2" t="s">
        <v>287</v>
      </c>
      <c r="D474" s="107" t="s">
        <v>87</v>
      </c>
      <c r="E474" s="108" t="s">
        <v>253</v>
      </c>
    </row>
    <row r="475" spans="2:5" ht="15">
      <c r="B475" s="106">
        <v>13</v>
      </c>
      <c r="C475" s="2" t="s">
        <v>267</v>
      </c>
      <c r="D475" s="107" t="s">
        <v>87</v>
      </c>
      <c r="E475" s="108" t="s">
        <v>266</v>
      </c>
    </row>
    <row r="476" spans="2:5" ht="15">
      <c r="B476" s="106">
        <v>14</v>
      </c>
      <c r="C476" s="2" t="s">
        <v>231</v>
      </c>
      <c r="D476" s="107" t="s">
        <v>87</v>
      </c>
      <c r="E476" s="108" t="s">
        <v>232</v>
      </c>
    </row>
    <row r="477" spans="2:5" ht="15">
      <c r="B477" s="106">
        <v>15</v>
      </c>
      <c r="C477" s="2" t="s">
        <v>297</v>
      </c>
      <c r="D477" s="107" t="s">
        <v>285</v>
      </c>
      <c r="E477" s="108" t="s">
        <v>286</v>
      </c>
    </row>
    <row r="478" spans="2:5" ht="15">
      <c r="B478" s="106">
        <v>16</v>
      </c>
      <c r="C478" s="2" t="s">
        <v>295</v>
      </c>
      <c r="D478" s="107" t="s">
        <v>285</v>
      </c>
      <c r="E478" s="108" t="s">
        <v>177</v>
      </c>
    </row>
    <row r="479" spans="2:5" ht="15">
      <c r="B479" s="106">
        <v>17</v>
      </c>
      <c r="C479" s="2" t="s">
        <v>244</v>
      </c>
      <c r="D479" s="107" t="s">
        <v>87</v>
      </c>
      <c r="E479" s="108" t="s">
        <v>306</v>
      </c>
    </row>
    <row r="480" spans="2:5" ht="15">
      <c r="B480" s="106">
        <v>18</v>
      </c>
      <c r="C480" s="2" t="s">
        <v>226</v>
      </c>
      <c r="D480" s="107" t="s">
        <v>202</v>
      </c>
      <c r="E480" s="108" t="s">
        <v>229</v>
      </c>
    </row>
    <row r="481" spans="2:5" ht="15">
      <c r="B481" s="106">
        <v>19</v>
      </c>
      <c r="C481" s="2" t="s">
        <v>336</v>
      </c>
      <c r="D481" s="107" t="s">
        <v>87</v>
      </c>
      <c r="E481" s="108" t="s">
        <v>326</v>
      </c>
    </row>
    <row r="482" spans="2:5" ht="15">
      <c r="B482" s="106">
        <v>20</v>
      </c>
      <c r="C482" s="2" t="s">
        <v>452</v>
      </c>
      <c r="D482" s="107" t="s">
        <v>87</v>
      </c>
      <c r="E482" s="108" t="s">
        <v>232</v>
      </c>
    </row>
    <row r="483" spans="2:5" ht="15">
      <c r="B483" s="106">
        <v>21</v>
      </c>
      <c r="C483" s="2" t="s">
        <v>237</v>
      </c>
      <c r="D483" s="107" t="s">
        <v>285</v>
      </c>
      <c r="E483" s="108" t="s">
        <v>229</v>
      </c>
    </row>
    <row r="484" spans="2:5" ht="15">
      <c r="B484" s="106">
        <v>22</v>
      </c>
      <c r="C484" s="2" t="s">
        <v>282</v>
      </c>
      <c r="D484" s="107" t="s">
        <v>87</v>
      </c>
      <c r="E484" s="108" t="s">
        <v>358</v>
      </c>
    </row>
    <row r="485" spans="2:5" ht="15">
      <c r="B485" s="106">
        <v>23</v>
      </c>
      <c r="C485" s="2" t="s">
        <v>389</v>
      </c>
      <c r="D485" s="107" t="s">
        <v>87</v>
      </c>
      <c r="E485" s="108" t="s">
        <v>366</v>
      </c>
    </row>
    <row r="486" spans="2:5" ht="15">
      <c r="B486" s="106">
        <v>24</v>
      </c>
      <c r="C486" s="2" t="s">
        <v>377</v>
      </c>
      <c r="D486" s="107" t="s">
        <v>202</v>
      </c>
      <c r="E486" s="108" t="s">
        <v>232</v>
      </c>
    </row>
    <row r="487" spans="2:5" ht="15">
      <c r="B487" s="106">
        <v>25</v>
      </c>
      <c r="C487" s="2" t="s">
        <v>255</v>
      </c>
      <c r="D487" s="107" t="s">
        <v>87</v>
      </c>
      <c r="E487" s="108" t="s">
        <v>388</v>
      </c>
    </row>
    <row r="488" spans="2:5" ht="15">
      <c r="B488" s="106">
        <v>26</v>
      </c>
      <c r="C488" s="2" t="s">
        <v>406</v>
      </c>
      <c r="D488" s="107" t="s">
        <v>202</v>
      </c>
      <c r="E488" s="108" t="s">
        <v>218</v>
      </c>
    </row>
    <row r="489" spans="2:5" ht="15">
      <c r="B489" s="106">
        <v>27</v>
      </c>
      <c r="C489" s="2" t="s">
        <v>327</v>
      </c>
      <c r="D489" s="107" t="s">
        <v>285</v>
      </c>
      <c r="E489" s="108" t="s">
        <v>109</v>
      </c>
    </row>
    <row r="490" spans="2:5" ht="15">
      <c r="B490" s="106">
        <v>28</v>
      </c>
      <c r="C490" s="2" t="s">
        <v>317</v>
      </c>
      <c r="D490" s="107" t="s">
        <v>87</v>
      </c>
      <c r="E490" s="108" t="s">
        <v>417</v>
      </c>
    </row>
    <row r="491" spans="2:5" ht="15">
      <c r="B491" s="106">
        <v>29</v>
      </c>
      <c r="C491" s="2" t="s">
        <v>424</v>
      </c>
      <c r="D491" s="107" t="s">
        <v>87</v>
      </c>
      <c r="E491" s="108" t="s">
        <v>425</v>
      </c>
    </row>
    <row r="492" spans="2:5" ht="15">
      <c r="B492" s="106">
        <v>30</v>
      </c>
      <c r="C492" s="2" t="s">
        <v>418</v>
      </c>
      <c r="D492" s="107" t="s">
        <v>285</v>
      </c>
      <c r="E492" s="108" t="s">
        <v>177</v>
      </c>
    </row>
    <row r="493" spans="2:5" ht="15">
      <c r="B493" s="128">
        <v>31</v>
      </c>
      <c r="C493" s="129" t="s">
        <v>117</v>
      </c>
      <c r="D493" s="130" t="s">
        <v>87</v>
      </c>
      <c r="E493" s="131" t="s">
        <v>442</v>
      </c>
    </row>
    <row r="494" spans="2:5" ht="15">
      <c r="B494" s="128">
        <v>32</v>
      </c>
      <c r="C494" s="129" t="s">
        <v>436</v>
      </c>
      <c r="D494" s="130" t="s">
        <v>87</v>
      </c>
      <c r="E494" s="131" t="s">
        <v>437</v>
      </c>
    </row>
    <row r="495" spans="2:5" ht="15">
      <c r="B495" s="128">
        <v>33</v>
      </c>
      <c r="C495" s="129" t="s">
        <v>456</v>
      </c>
      <c r="D495" s="130" t="s">
        <v>87</v>
      </c>
      <c r="E495" s="131" t="s">
        <v>457</v>
      </c>
    </row>
    <row r="496" spans="2:5" ht="15">
      <c r="B496" s="128">
        <v>34</v>
      </c>
      <c r="C496" s="129" t="s">
        <v>453</v>
      </c>
      <c r="D496" s="130" t="s">
        <v>87</v>
      </c>
      <c r="E496" s="131" t="s">
        <v>463</v>
      </c>
    </row>
    <row r="497" spans="2:5" ht="15">
      <c r="B497" s="128">
        <v>35</v>
      </c>
      <c r="C497" s="129" t="s">
        <v>248</v>
      </c>
      <c r="D497" s="130" t="s">
        <v>471</v>
      </c>
      <c r="E497" s="131" t="s">
        <v>472</v>
      </c>
    </row>
    <row r="498" spans="2:5" ht="15">
      <c r="B498" s="128">
        <v>36</v>
      </c>
      <c r="C498" s="129" t="s">
        <v>150</v>
      </c>
      <c r="D498" s="130" t="s">
        <v>391</v>
      </c>
      <c r="E498" s="131" t="s">
        <v>88</v>
      </c>
    </row>
    <row r="499" spans="2:5" ht="15">
      <c r="B499" s="128">
        <v>37</v>
      </c>
      <c r="C499" s="129" t="s">
        <v>443</v>
      </c>
      <c r="D499" s="130" t="s">
        <v>202</v>
      </c>
      <c r="E499" s="131" t="s">
        <v>109</v>
      </c>
    </row>
    <row r="500" spans="2:5" ht="15">
      <c r="B500" s="128">
        <v>38</v>
      </c>
      <c r="C500" s="129" t="s">
        <v>434</v>
      </c>
      <c r="D500" s="130" t="s">
        <v>87</v>
      </c>
      <c r="E500" s="131" t="s">
        <v>497</v>
      </c>
    </row>
    <row r="501" spans="2:5" ht="15">
      <c r="B501" s="128">
        <v>39</v>
      </c>
      <c r="C501" s="129" t="s">
        <v>378</v>
      </c>
      <c r="D501" s="130" t="s">
        <v>504</v>
      </c>
      <c r="E501" s="131" t="s">
        <v>425</v>
      </c>
    </row>
    <row r="502" spans="2:5" ht="15">
      <c r="B502" s="128">
        <v>40</v>
      </c>
      <c r="C502" s="129" t="s">
        <v>484</v>
      </c>
      <c r="D502" s="130" t="s">
        <v>511</v>
      </c>
      <c r="E502" s="131" t="s">
        <v>215</v>
      </c>
    </row>
    <row r="503" spans="2:5" ht="15">
      <c r="B503" s="128">
        <v>41</v>
      </c>
      <c r="C503" s="129" t="s">
        <v>444</v>
      </c>
      <c r="D503" s="130" t="s">
        <v>285</v>
      </c>
      <c r="E503" s="131" t="s">
        <v>417</v>
      </c>
    </row>
    <row r="504" spans="2:5" ht="15">
      <c r="B504" s="128">
        <v>42</v>
      </c>
      <c r="C504" s="129" t="s">
        <v>209</v>
      </c>
      <c r="D504" s="130" t="s">
        <v>87</v>
      </c>
      <c r="E504" s="131" t="s">
        <v>465</v>
      </c>
    </row>
    <row r="505" spans="2:5" ht="15">
      <c r="B505" s="128">
        <v>43</v>
      </c>
      <c r="C505" s="129" t="s">
        <v>355</v>
      </c>
      <c r="D505" s="130" t="s">
        <v>285</v>
      </c>
      <c r="E505" s="131" t="s">
        <v>505</v>
      </c>
    </row>
    <row r="506" spans="2:5" ht="15">
      <c r="B506" s="128">
        <v>44</v>
      </c>
      <c r="C506" s="129" t="s">
        <v>474</v>
      </c>
      <c r="D506" s="130" t="s">
        <v>285</v>
      </c>
      <c r="E506" s="131" t="s">
        <v>232</v>
      </c>
    </row>
    <row r="507" spans="2:5" ht="15">
      <c r="B507" s="128">
        <v>45</v>
      </c>
      <c r="C507" s="129" t="s">
        <v>533</v>
      </c>
      <c r="D507" s="130" t="s">
        <v>285</v>
      </c>
      <c r="E507" s="131" t="s">
        <v>497</v>
      </c>
    </row>
    <row r="508" spans="2:5" ht="15">
      <c r="B508" s="128">
        <v>46</v>
      </c>
      <c r="C508" s="129" t="s">
        <v>549</v>
      </c>
      <c r="D508" s="130" t="s">
        <v>391</v>
      </c>
      <c r="E508" s="131" t="s">
        <v>126</v>
      </c>
    </row>
    <row r="509" spans="2:5" ht="15">
      <c r="B509" s="128">
        <v>47</v>
      </c>
      <c r="C509" s="129" t="s">
        <v>426</v>
      </c>
      <c r="D509" s="130" t="s">
        <v>285</v>
      </c>
      <c r="E509" s="131" t="s">
        <v>556</v>
      </c>
    </row>
    <row r="510" spans="2:5" ht="15">
      <c r="B510" s="128">
        <v>48</v>
      </c>
      <c r="C510" s="129" t="s">
        <v>458</v>
      </c>
      <c r="D510" s="130" t="s">
        <v>504</v>
      </c>
      <c r="E510" s="131" t="s">
        <v>306</v>
      </c>
    </row>
    <row r="511" spans="2:5" ht="15">
      <c r="B511" s="128">
        <v>49</v>
      </c>
      <c r="C511" s="129" t="s">
        <v>512</v>
      </c>
      <c r="D511" s="130" t="s">
        <v>285</v>
      </c>
      <c r="E511" s="131" t="s">
        <v>229</v>
      </c>
    </row>
    <row r="512" spans="2:5" ht="15">
      <c r="B512" s="128">
        <v>50</v>
      </c>
      <c r="C512" s="129" t="s">
        <v>133</v>
      </c>
      <c r="D512" s="130" t="s">
        <v>285</v>
      </c>
      <c r="E512" s="131" t="s">
        <v>417</v>
      </c>
    </row>
    <row r="513" spans="2:5" ht="15">
      <c r="B513" s="128">
        <v>51</v>
      </c>
      <c r="C513" s="129" t="s">
        <v>536</v>
      </c>
      <c r="D513" s="130" t="s">
        <v>511</v>
      </c>
      <c r="E513" s="131" t="s">
        <v>157</v>
      </c>
    </row>
    <row r="514" spans="2:5" ht="15">
      <c r="B514" s="128">
        <v>52</v>
      </c>
      <c r="C514" s="129" t="s">
        <v>468</v>
      </c>
      <c r="D514" s="130" t="s">
        <v>584</v>
      </c>
      <c r="E514" s="131" t="s">
        <v>437</v>
      </c>
    </row>
    <row r="515" spans="2:5" ht="15">
      <c r="B515" s="128">
        <v>53</v>
      </c>
      <c r="C515" s="129" t="s">
        <v>564</v>
      </c>
      <c r="D515" s="130" t="s">
        <v>504</v>
      </c>
      <c r="E515" s="131" t="s">
        <v>218</v>
      </c>
    </row>
    <row r="516" spans="2:5" ht="15">
      <c r="B516" s="128">
        <v>54</v>
      </c>
      <c r="C516" s="129" t="s">
        <v>561</v>
      </c>
      <c r="D516" s="130" t="s">
        <v>504</v>
      </c>
      <c r="E516" s="131" t="s">
        <v>437</v>
      </c>
    </row>
    <row r="517" spans="2:5" ht="15">
      <c r="B517" s="128">
        <v>55</v>
      </c>
      <c r="C517" s="129" t="s">
        <v>118</v>
      </c>
      <c r="D517" s="130" t="s">
        <v>504</v>
      </c>
      <c r="E517" s="131" t="s">
        <v>442</v>
      </c>
    </row>
    <row r="518" spans="2:5" ht="15">
      <c r="B518" s="128">
        <v>56</v>
      </c>
      <c r="C518" s="129" t="s">
        <v>439</v>
      </c>
      <c r="D518" s="130" t="s">
        <v>285</v>
      </c>
      <c r="E518" s="131" t="s">
        <v>191</v>
      </c>
    </row>
    <row r="519" spans="2:5" ht="15">
      <c r="B519" s="128">
        <v>57</v>
      </c>
      <c r="C519" s="129" t="s">
        <v>618</v>
      </c>
      <c r="D519" s="130" t="s">
        <v>471</v>
      </c>
      <c r="E519" s="131" t="s">
        <v>388</v>
      </c>
    </row>
    <row r="520" spans="2:5" ht="15">
      <c r="B520" s="128">
        <v>58</v>
      </c>
      <c r="C520" s="129" t="s">
        <v>554</v>
      </c>
      <c r="D520" s="130" t="s">
        <v>87</v>
      </c>
      <c r="E520" s="131" t="s">
        <v>326</v>
      </c>
    </row>
    <row r="521" spans="2:5" ht="15">
      <c r="B521" s="128">
        <v>59</v>
      </c>
      <c r="C521" s="129" t="s">
        <v>312</v>
      </c>
      <c r="D521" s="130" t="s">
        <v>285</v>
      </c>
      <c r="E521" s="131" t="s">
        <v>142</v>
      </c>
    </row>
    <row r="522" spans="2:5" ht="15">
      <c r="B522" s="128">
        <v>60</v>
      </c>
      <c r="C522" s="129" t="s">
        <v>611</v>
      </c>
      <c r="D522" s="130" t="s">
        <v>285</v>
      </c>
      <c r="E522" s="131" t="s">
        <v>366</v>
      </c>
    </row>
    <row r="523" spans="2:5" ht="15">
      <c r="B523" s="133">
        <v>61</v>
      </c>
      <c r="C523" s="134" t="s">
        <v>622</v>
      </c>
      <c r="D523" s="135" t="s">
        <v>285</v>
      </c>
      <c r="E523" s="136" t="s">
        <v>465</v>
      </c>
    </row>
    <row r="524" spans="2:5" ht="15">
      <c r="B524" s="133">
        <v>62</v>
      </c>
      <c r="C524" s="134" t="s">
        <v>637</v>
      </c>
      <c r="D524" s="135" t="s">
        <v>391</v>
      </c>
      <c r="E524" s="136" t="s">
        <v>266</v>
      </c>
    </row>
    <row r="525" spans="2:5" ht="15">
      <c r="B525" s="133">
        <v>63</v>
      </c>
      <c r="C525" s="134" t="s">
        <v>595</v>
      </c>
      <c r="D525" s="135" t="s">
        <v>504</v>
      </c>
      <c r="E525" s="136" t="s">
        <v>388</v>
      </c>
    </row>
    <row r="526" spans="2:5" ht="15">
      <c r="B526" s="133">
        <v>64</v>
      </c>
      <c r="C526" s="134" t="s">
        <v>132</v>
      </c>
      <c r="D526" s="135" t="s">
        <v>584</v>
      </c>
      <c r="E526" s="136" t="s">
        <v>457</v>
      </c>
    </row>
    <row r="527" spans="2:5" ht="15">
      <c r="B527" s="133">
        <v>65</v>
      </c>
      <c r="C527" s="134" t="s">
        <v>648</v>
      </c>
      <c r="D527" s="135" t="s">
        <v>471</v>
      </c>
      <c r="E527" s="136" t="s">
        <v>649</v>
      </c>
    </row>
    <row r="528" spans="2:5" ht="15">
      <c r="B528" s="133">
        <v>66</v>
      </c>
      <c r="C528" s="134" t="s">
        <v>421</v>
      </c>
      <c r="D528" s="135" t="s">
        <v>87</v>
      </c>
      <c r="E528" s="136" t="s">
        <v>286</v>
      </c>
    </row>
    <row r="529" spans="2:5" ht="15">
      <c r="B529" s="133">
        <v>67</v>
      </c>
      <c r="C529" s="134" t="s">
        <v>485</v>
      </c>
      <c r="D529" s="135" t="s">
        <v>87</v>
      </c>
      <c r="E529" s="136" t="s">
        <v>425</v>
      </c>
    </row>
    <row r="530" spans="2:5" ht="15">
      <c r="B530" s="133">
        <v>68</v>
      </c>
      <c r="C530" s="134" t="s">
        <v>576</v>
      </c>
      <c r="D530" s="135" t="s">
        <v>471</v>
      </c>
      <c r="E530" s="136" t="s">
        <v>472</v>
      </c>
    </row>
    <row r="531" spans="2:5" ht="15">
      <c r="B531" s="133">
        <v>69</v>
      </c>
      <c r="C531" s="134" t="s">
        <v>619</v>
      </c>
      <c r="D531" s="135" t="s">
        <v>285</v>
      </c>
      <c r="E531" s="136" t="s">
        <v>215</v>
      </c>
    </row>
    <row r="532" spans="2:5" ht="15">
      <c r="B532" s="133">
        <v>70</v>
      </c>
      <c r="C532" s="134" t="s">
        <v>502</v>
      </c>
      <c r="D532" s="135" t="s">
        <v>471</v>
      </c>
      <c r="E532" s="136" t="s">
        <v>556</v>
      </c>
    </row>
    <row r="533" spans="2:5" ht="15">
      <c r="B533" s="138">
        <v>71</v>
      </c>
      <c r="C533" s="2" t="s">
        <v>330</v>
      </c>
      <c r="D533" s="104" t="s">
        <v>391</v>
      </c>
      <c r="E533" s="105" t="s">
        <v>388</v>
      </c>
    </row>
    <row r="534" spans="2:5" ht="15">
      <c r="B534" s="138">
        <v>72</v>
      </c>
      <c r="C534" s="2" t="s">
        <v>676</v>
      </c>
      <c r="D534" s="104" t="s">
        <v>584</v>
      </c>
      <c r="E534" s="105" t="s">
        <v>463</v>
      </c>
    </row>
    <row r="535" spans="2:5" ht="15">
      <c r="B535" s="138">
        <v>73</v>
      </c>
      <c r="C535" s="2" t="s">
        <v>331</v>
      </c>
      <c r="D535" s="104" t="s">
        <v>87</v>
      </c>
      <c r="E535" s="105" t="s">
        <v>286</v>
      </c>
    </row>
    <row r="536" spans="2:5" ht="15">
      <c r="B536" s="138">
        <v>74</v>
      </c>
      <c r="C536" s="2" t="s">
        <v>645</v>
      </c>
      <c r="D536" s="104" t="s">
        <v>504</v>
      </c>
      <c r="E536" s="105" t="s">
        <v>425</v>
      </c>
    </row>
    <row r="537" spans="2:5" ht="15">
      <c r="B537" s="138">
        <v>75</v>
      </c>
      <c r="C537" s="2" t="s">
        <v>677</v>
      </c>
      <c r="D537" s="104" t="s">
        <v>285</v>
      </c>
      <c r="E537" s="105" t="s">
        <v>366</v>
      </c>
    </row>
    <row r="538" spans="2:5" ht="15">
      <c r="B538" s="138">
        <v>76</v>
      </c>
      <c r="C538" s="2" t="s">
        <v>528</v>
      </c>
      <c r="D538" s="104" t="s">
        <v>511</v>
      </c>
      <c r="E538" s="105" t="s">
        <v>692</v>
      </c>
    </row>
    <row r="539" spans="2:5" ht="15">
      <c r="B539" s="138">
        <v>77</v>
      </c>
      <c r="C539" s="2" t="s">
        <v>273</v>
      </c>
      <c r="D539" s="104" t="s">
        <v>285</v>
      </c>
      <c r="E539" s="105" t="s">
        <v>253</v>
      </c>
    </row>
    <row r="540" spans="2:5" ht="15">
      <c r="B540" s="138">
        <v>78</v>
      </c>
      <c r="C540" s="2" t="s">
        <v>655</v>
      </c>
      <c r="D540" s="104" t="s">
        <v>285</v>
      </c>
      <c r="E540" s="105" t="s">
        <v>463</v>
      </c>
    </row>
    <row r="541" spans="2:5" ht="15">
      <c r="B541" s="138">
        <v>79</v>
      </c>
      <c r="C541" s="2" t="s">
        <v>671</v>
      </c>
      <c r="D541" s="104" t="s">
        <v>202</v>
      </c>
      <c r="E541" s="105" t="s">
        <v>88</v>
      </c>
    </row>
    <row r="542" spans="2:5" ht="15">
      <c r="B542" s="138">
        <v>80</v>
      </c>
      <c r="C542" s="2" t="s">
        <v>323</v>
      </c>
      <c r="D542" s="104" t="s">
        <v>285</v>
      </c>
      <c r="E542" s="105" t="s">
        <v>157</v>
      </c>
    </row>
    <row r="543" spans="2:5" ht="15">
      <c r="B543" s="138">
        <v>81</v>
      </c>
      <c r="C543" s="2" t="s">
        <v>626</v>
      </c>
      <c r="D543" s="104" t="s">
        <v>285</v>
      </c>
      <c r="E543" s="105" t="s">
        <v>266</v>
      </c>
    </row>
    <row r="544" spans="2:5" ht="15">
      <c r="B544" s="138">
        <v>82</v>
      </c>
      <c r="C544" s="2" t="s">
        <v>717</v>
      </c>
      <c r="D544" s="104" t="s">
        <v>285</v>
      </c>
      <c r="E544" s="105" t="s">
        <v>218</v>
      </c>
    </row>
    <row r="545" spans="2:5" ht="15">
      <c r="B545" s="138">
        <v>83</v>
      </c>
      <c r="C545" s="2" t="s">
        <v>719</v>
      </c>
      <c r="D545" s="104" t="s">
        <v>285</v>
      </c>
      <c r="E545" s="105" t="s">
        <v>109</v>
      </c>
    </row>
    <row r="546" spans="2:5" ht="15">
      <c r="B546" s="138">
        <v>84</v>
      </c>
      <c r="C546" s="2" t="s">
        <v>650</v>
      </c>
      <c r="D546" s="104" t="s">
        <v>202</v>
      </c>
      <c r="E546" s="105" t="s">
        <v>425</v>
      </c>
    </row>
    <row r="547" spans="2:5" ht="15">
      <c r="B547" s="138">
        <v>85</v>
      </c>
      <c r="C547" s="2" t="s">
        <v>726</v>
      </c>
      <c r="D547" s="104" t="s">
        <v>471</v>
      </c>
      <c r="E547" s="105" t="s">
        <v>505</v>
      </c>
    </row>
    <row r="548" spans="2:5" ht="15">
      <c r="B548" s="138">
        <v>86</v>
      </c>
      <c r="C548" s="2" t="s">
        <v>630</v>
      </c>
      <c r="D548" s="104" t="s">
        <v>391</v>
      </c>
      <c r="E548" s="105" t="s">
        <v>142</v>
      </c>
    </row>
    <row r="549" spans="2:5" ht="15">
      <c r="B549" s="138">
        <v>87</v>
      </c>
      <c r="C549" s="2" t="s">
        <v>732</v>
      </c>
      <c r="D549" s="104" t="s">
        <v>87</v>
      </c>
      <c r="E549" s="105" t="s">
        <v>306</v>
      </c>
    </row>
    <row r="550" spans="2:5" ht="15">
      <c r="B550" s="138">
        <v>88</v>
      </c>
      <c r="C550" s="2" t="s">
        <v>686</v>
      </c>
      <c r="D550" s="104" t="s">
        <v>471</v>
      </c>
      <c r="E550" s="105" t="s">
        <v>457</v>
      </c>
    </row>
    <row r="551" spans="2:5" ht="15">
      <c r="B551" s="138">
        <v>89</v>
      </c>
      <c r="C551" s="2" t="s">
        <v>735</v>
      </c>
      <c r="D551" s="104" t="s">
        <v>584</v>
      </c>
      <c r="E551" s="105" t="s">
        <v>215</v>
      </c>
    </row>
    <row r="552" spans="2:5" ht="15">
      <c r="B552" s="138">
        <v>90</v>
      </c>
      <c r="C552" s="2" t="s">
        <v>744</v>
      </c>
      <c r="D552" s="104" t="s">
        <v>391</v>
      </c>
      <c r="E552" s="105" t="s">
        <v>218</v>
      </c>
    </row>
    <row r="553" spans="2:5" ht="15">
      <c r="B553" s="133">
        <v>91</v>
      </c>
      <c r="C553" s="129" t="s">
        <v>664</v>
      </c>
      <c r="D553" s="135" t="s">
        <v>504</v>
      </c>
      <c r="E553" s="136" t="s">
        <v>88</v>
      </c>
    </row>
    <row r="554" spans="2:5" ht="15">
      <c r="B554" s="133">
        <v>92</v>
      </c>
      <c r="C554" s="129" t="s">
        <v>402</v>
      </c>
      <c r="D554" s="135" t="s">
        <v>202</v>
      </c>
      <c r="E554" s="136" t="s">
        <v>437</v>
      </c>
    </row>
    <row r="555" spans="2:5" ht="15">
      <c r="B555" s="133">
        <v>93</v>
      </c>
      <c r="C555" s="129" t="s">
        <v>739</v>
      </c>
      <c r="D555" s="135" t="s">
        <v>285</v>
      </c>
      <c r="E555" s="136" t="s">
        <v>358</v>
      </c>
    </row>
    <row r="556" spans="2:5" ht="15">
      <c r="B556" s="133">
        <v>94</v>
      </c>
      <c r="C556" s="129" t="s">
        <v>756</v>
      </c>
      <c r="D556" s="135" t="s">
        <v>504</v>
      </c>
      <c r="E556" s="136" t="s">
        <v>326</v>
      </c>
    </row>
    <row r="557" spans="2:5" ht="15">
      <c r="B557" s="133">
        <v>95</v>
      </c>
      <c r="C557" s="129" t="s">
        <v>718</v>
      </c>
      <c r="D557" s="135" t="s">
        <v>285</v>
      </c>
      <c r="E557" s="136" t="s">
        <v>505</v>
      </c>
    </row>
    <row r="558" spans="2:5" ht="15">
      <c r="B558" s="133">
        <v>96</v>
      </c>
      <c r="C558" s="129" t="s">
        <v>681</v>
      </c>
      <c r="D558" s="135" t="s">
        <v>471</v>
      </c>
      <c r="E558" s="136" t="s">
        <v>692</v>
      </c>
    </row>
    <row r="559" spans="2:5" ht="15">
      <c r="B559" s="133">
        <v>97</v>
      </c>
      <c r="C559" s="129" t="s">
        <v>767</v>
      </c>
      <c r="D559" s="135" t="s">
        <v>87</v>
      </c>
      <c r="E559" s="136" t="s">
        <v>88</v>
      </c>
    </row>
    <row r="560" spans="2:5" ht="15">
      <c r="B560" s="133">
        <v>98</v>
      </c>
      <c r="C560" s="129" t="s">
        <v>772</v>
      </c>
      <c r="D560" s="135" t="s">
        <v>285</v>
      </c>
      <c r="E560" s="136" t="s">
        <v>556</v>
      </c>
    </row>
    <row r="561" spans="2:5" ht="15">
      <c r="B561" s="133">
        <v>99</v>
      </c>
      <c r="C561" s="129" t="s">
        <v>774</v>
      </c>
      <c r="D561" s="135" t="s">
        <v>285</v>
      </c>
      <c r="E561" s="136" t="s">
        <v>215</v>
      </c>
    </row>
    <row r="562" spans="2:5" ht="15">
      <c r="B562" s="133">
        <v>100</v>
      </c>
      <c r="C562" s="129" t="s">
        <v>701</v>
      </c>
      <c r="D562" s="135" t="s">
        <v>202</v>
      </c>
      <c r="E562" s="136" t="s">
        <v>417</v>
      </c>
    </row>
    <row r="563" spans="2:5" ht="15">
      <c r="B563" s="133">
        <v>101</v>
      </c>
      <c r="C563" s="129" t="s">
        <v>575</v>
      </c>
      <c r="D563" s="135" t="s">
        <v>202</v>
      </c>
      <c r="E563" s="136" t="s">
        <v>556</v>
      </c>
    </row>
    <row r="564" spans="2:5" ht="15">
      <c r="B564" s="133">
        <v>102</v>
      </c>
      <c r="C564" s="129" t="s">
        <v>783</v>
      </c>
      <c r="D564" s="135" t="s">
        <v>285</v>
      </c>
      <c r="E564" s="136" t="s">
        <v>157</v>
      </c>
    </row>
    <row r="565" spans="2:5" ht="15">
      <c r="B565" s="133">
        <v>103</v>
      </c>
      <c r="C565" s="129" t="s">
        <v>789</v>
      </c>
      <c r="D565" s="135" t="s">
        <v>285</v>
      </c>
      <c r="E565" s="136" t="s">
        <v>232</v>
      </c>
    </row>
    <row r="566" spans="2:5" ht="15">
      <c r="B566" s="133">
        <v>104</v>
      </c>
      <c r="C566" s="129" t="s">
        <v>733</v>
      </c>
      <c r="D566" s="135" t="s">
        <v>87</v>
      </c>
      <c r="E566" s="136" t="s">
        <v>505</v>
      </c>
    </row>
    <row r="567" spans="2:5" ht="15">
      <c r="B567" s="133">
        <v>105</v>
      </c>
      <c r="C567" s="129" t="s">
        <v>607</v>
      </c>
      <c r="D567" s="135" t="s">
        <v>87</v>
      </c>
      <c r="E567" s="136" t="s">
        <v>437</v>
      </c>
    </row>
    <row r="568" spans="2:5" ht="15">
      <c r="B568" s="133">
        <v>106</v>
      </c>
      <c r="C568" s="129" t="s">
        <v>801</v>
      </c>
      <c r="D568" s="135" t="s">
        <v>285</v>
      </c>
      <c r="E568" s="136" t="s">
        <v>191</v>
      </c>
    </row>
    <row r="569" spans="2:5" ht="15">
      <c r="B569" s="133">
        <v>107</v>
      </c>
      <c r="C569" s="129" t="s">
        <v>606</v>
      </c>
      <c r="D569" s="135" t="s">
        <v>285</v>
      </c>
      <c r="E569" s="136" t="s">
        <v>649</v>
      </c>
    </row>
    <row r="570" spans="2:5" ht="15">
      <c r="B570" s="133">
        <v>108</v>
      </c>
      <c r="C570" s="129" t="s">
        <v>208</v>
      </c>
      <c r="D570" s="135" t="s">
        <v>511</v>
      </c>
      <c r="E570" s="136" t="s">
        <v>191</v>
      </c>
    </row>
    <row r="571" spans="2:5" ht="15">
      <c r="B571" s="133">
        <v>109</v>
      </c>
      <c r="C571" s="129" t="s">
        <v>745</v>
      </c>
      <c r="D571" s="135" t="s">
        <v>391</v>
      </c>
      <c r="E571" s="136" t="s">
        <v>425</v>
      </c>
    </row>
    <row r="572" spans="2:5" ht="15">
      <c r="B572" s="133">
        <v>110</v>
      </c>
      <c r="C572" s="129" t="s">
        <v>724</v>
      </c>
      <c r="D572" s="135" t="s">
        <v>391</v>
      </c>
      <c r="E572" s="136" t="s">
        <v>109</v>
      </c>
    </row>
    <row r="573" spans="2:5" ht="15">
      <c r="B573" s="133">
        <v>111</v>
      </c>
      <c r="C573" s="129" t="s">
        <v>754</v>
      </c>
      <c r="D573" s="135" t="s">
        <v>87</v>
      </c>
      <c r="E573" s="136" t="s">
        <v>692</v>
      </c>
    </row>
    <row r="574" spans="2:5" ht="15">
      <c r="B574" s="133">
        <v>112</v>
      </c>
      <c r="C574" s="129" t="s">
        <v>821</v>
      </c>
      <c r="D574" s="135" t="s">
        <v>504</v>
      </c>
      <c r="E574" s="136" t="s">
        <v>358</v>
      </c>
    </row>
    <row r="575" spans="2:5" ht="15">
      <c r="B575" s="133">
        <v>113</v>
      </c>
      <c r="C575" s="129" t="s">
        <v>827</v>
      </c>
      <c r="D575" s="135" t="s">
        <v>391</v>
      </c>
      <c r="E575" s="136" t="s">
        <v>191</v>
      </c>
    </row>
    <row r="576" spans="2:5" ht="15">
      <c r="B576" s="133">
        <v>114</v>
      </c>
      <c r="C576" s="129" t="s">
        <v>829</v>
      </c>
      <c r="D576" s="135" t="s">
        <v>830</v>
      </c>
      <c r="E576" s="136" t="s">
        <v>266</v>
      </c>
    </row>
    <row r="577" spans="2:5" ht="15">
      <c r="B577" s="133">
        <v>115</v>
      </c>
      <c r="C577" s="129" t="s">
        <v>524</v>
      </c>
      <c r="D577" s="135" t="s">
        <v>285</v>
      </c>
      <c r="E577" s="136" t="s">
        <v>126</v>
      </c>
    </row>
    <row r="578" spans="2:5" ht="15">
      <c r="B578" s="133">
        <v>116</v>
      </c>
      <c r="C578" s="129" t="s">
        <v>665</v>
      </c>
      <c r="D578" s="135" t="s">
        <v>285</v>
      </c>
      <c r="E578" s="136" t="s">
        <v>556</v>
      </c>
    </row>
    <row r="579" spans="2:5" ht="15">
      <c r="B579" s="133">
        <v>117</v>
      </c>
      <c r="C579" s="129" t="s">
        <v>438</v>
      </c>
      <c r="D579" s="135" t="s">
        <v>285</v>
      </c>
      <c r="E579" s="136" t="s">
        <v>266</v>
      </c>
    </row>
    <row r="580" spans="2:5" ht="15">
      <c r="B580" s="133">
        <v>118</v>
      </c>
      <c r="C580" s="129" t="s">
        <v>842</v>
      </c>
      <c r="D580" s="135" t="s">
        <v>830</v>
      </c>
      <c r="E580" s="136" t="s">
        <v>358</v>
      </c>
    </row>
    <row r="581" spans="2:5" ht="15">
      <c r="B581" s="133">
        <v>119</v>
      </c>
      <c r="C581" s="129" t="s">
        <v>846</v>
      </c>
      <c r="D581" s="135" t="s">
        <v>285</v>
      </c>
      <c r="E581" s="136" t="s">
        <v>463</v>
      </c>
    </row>
    <row r="582" spans="2:5" ht="15">
      <c r="B582" s="133">
        <v>120</v>
      </c>
      <c r="C582" s="129" t="s">
        <v>640</v>
      </c>
      <c r="D582" s="135" t="s">
        <v>511</v>
      </c>
      <c r="E582" s="136" t="s">
        <v>306</v>
      </c>
    </row>
    <row r="583" spans="2:5" ht="15">
      <c r="B583" s="133">
        <v>121</v>
      </c>
      <c r="C583" s="146" t="s">
        <v>225</v>
      </c>
      <c r="D583" s="135" t="s">
        <v>202</v>
      </c>
      <c r="E583" s="136" t="s">
        <v>505</v>
      </c>
    </row>
    <row r="584" spans="2:5" ht="15">
      <c r="B584" s="133">
        <v>122</v>
      </c>
      <c r="C584" s="146" t="s">
        <v>855</v>
      </c>
      <c r="D584" s="135" t="s">
        <v>285</v>
      </c>
      <c r="E584" s="136" t="s">
        <v>649</v>
      </c>
    </row>
    <row r="585" spans="2:5" ht="15">
      <c r="B585" s="133">
        <v>123</v>
      </c>
      <c r="C585" s="146" t="s">
        <v>859</v>
      </c>
      <c r="D585" s="135" t="s">
        <v>87</v>
      </c>
      <c r="E585" s="136" t="s">
        <v>497</v>
      </c>
    </row>
    <row r="586" spans="2:5" ht="15">
      <c r="B586" s="133">
        <v>124</v>
      </c>
      <c r="C586" s="146" t="s">
        <v>573</v>
      </c>
      <c r="D586" s="135" t="s">
        <v>202</v>
      </c>
      <c r="E586" s="136" t="s">
        <v>286</v>
      </c>
    </row>
    <row r="587" spans="2:5" ht="15">
      <c r="B587" s="133">
        <v>125</v>
      </c>
      <c r="C587" s="146" t="s">
        <v>869</v>
      </c>
      <c r="D587" s="135" t="s">
        <v>830</v>
      </c>
      <c r="E587" s="136" t="s">
        <v>218</v>
      </c>
    </row>
    <row r="588" spans="2:5" ht="15">
      <c r="B588" s="133">
        <v>126</v>
      </c>
      <c r="C588" s="146" t="s">
        <v>629</v>
      </c>
      <c r="D588" s="135" t="s">
        <v>87</v>
      </c>
      <c r="E588" s="136" t="s">
        <v>556</v>
      </c>
    </row>
    <row r="589" spans="2:5" ht="15">
      <c r="B589" s="133">
        <v>127</v>
      </c>
      <c r="C589" s="146" t="s">
        <v>873</v>
      </c>
      <c r="D589" s="135" t="s">
        <v>202</v>
      </c>
      <c r="E589" s="136" t="s">
        <v>366</v>
      </c>
    </row>
    <row r="590" spans="2:5" ht="15">
      <c r="B590" s="133">
        <v>128</v>
      </c>
      <c r="C590" s="146" t="s">
        <v>876</v>
      </c>
      <c r="D590" s="135" t="s">
        <v>285</v>
      </c>
      <c r="E590" s="136" t="s">
        <v>326</v>
      </c>
    </row>
    <row r="591" spans="2:5" ht="15">
      <c r="B591" s="133">
        <v>129</v>
      </c>
      <c r="C591" s="146" t="s">
        <v>825</v>
      </c>
      <c r="D591" s="135" t="s">
        <v>202</v>
      </c>
      <c r="E591" s="136" t="s">
        <v>253</v>
      </c>
    </row>
    <row r="592" spans="2:5" ht="15">
      <c r="B592" s="133">
        <v>130</v>
      </c>
      <c r="C592" s="146" t="s">
        <v>884</v>
      </c>
      <c r="D592" s="135" t="s">
        <v>202</v>
      </c>
      <c r="E592" s="136" t="s">
        <v>142</v>
      </c>
    </row>
    <row r="593" spans="2:5" ht="15">
      <c r="B593" s="133">
        <v>131</v>
      </c>
      <c r="C593" s="146" t="s">
        <v>768</v>
      </c>
      <c r="D593" s="135" t="s">
        <v>87</v>
      </c>
      <c r="E593" s="136" t="s">
        <v>366</v>
      </c>
    </row>
    <row r="594" spans="2:5" ht="15">
      <c r="B594" s="133">
        <v>132</v>
      </c>
      <c r="C594" s="146" t="s">
        <v>892</v>
      </c>
      <c r="D594" s="135" t="s">
        <v>504</v>
      </c>
      <c r="E594" s="136" t="s">
        <v>326</v>
      </c>
    </row>
    <row r="595" spans="2:5" ht="15">
      <c r="B595" s="133">
        <v>133</v>
      </c>
      <c r="C595" s="146" t="s">
        <v>614</v>
      </c>
      <c r="D595" s="135" t="s">
        <v>285</v>
      </c>
      <c r="E595" s="136" t="s">
        <v>457</v>
      </c>
    </row>
    <row r="596" spans="2:5" ht="15">
      <c r="B596" s="133">
        <v>134</v>
      </c>
      <c r="C596" s="146" t="s">
        <v>899</v>
      </c>
      <c r="D596" s="135" t="s">
        <v>285</v>
      </c>
      <c r="E596" s="136" t="s">
        <v>286</v>
      </c>
    </row>
    <row r="597" spans="2:5" ht="15">
      <c r="B597" s="133">
        <v>135</v>
      </c>
      <c r="C597" s="146" t="s">
        <v>813</v>
      </c>
      <c r="D597" s="135" t="s">
        <v>285</v>
      </c>
      <c r="E597" s="136" t="s">
        <v>109</v>
      </c>
    </row>
    <row r="598" spans="2:5" ht="15">
      <c r="B598" s="133">
        <v>136</v>
      </c>
      <c r="C598" s="146" t="s">
        <v>905</v>
      </c>
      <c r="D598" s="135" t="s">
        <v>391</v>
      </c>
      <c r="E598" s="136" t="s">
        <v>306</v>
      </c>
    </row>
    <row r="599" spans="2:5" ht="15">
      <c r="B599" s="133">
        <v>137</v>
      </c>
      <c r="C599" s="146" t="s">
        <v>910</v>
      </c>
      <c r="D599" s="135" t="s">
        <v>87</v>
      </c>
      <c r="E599" s="136" t="s">
        <v>126</v>
      </c>
    </row>
    <row r="600" spans="2:5" ht="15">
      <c r="B600" s="133">
        <v>138</v>
      </c>
      <c r="C600" s="146" t="s">
        <v>880</v>
      </c>
      <c r="D600" s="135" t="s">
        <v>391</v>
      </c>
      <c r="E600" s="136" t="s">
        <v>177</v>
      </c>
    </row>
    <row r="601" spans="2:5" ht="15">
      <c r="B601" s="133">
        <v>139</v>
      </c>
      <c r="C601" s="146" t="s">
        <v>915</v>
      </c>
      <c r="D601" s="135" t="s">
        <v>285</v>
      </c>
      <c r="E601" s="136" t="s">
        <v>218</v>
      </c>
    </row>
    <row r="602" spans="2:5" ht="15">
      <c r="B602" s="133">
        <v>140</v>
      </c>
      <c r="C602" s="146" t="s">
        <v>260</v>
      </c>
      <c r="D602" s="135" t="s">
        <v>87</v>
      </c>
      <c r="E602" s="136" t="s">
        <v>692</v>
      </c>
    </row>
    <row r="603" spans="2:5" ht="15">
      <c r="B603" s="133">
        <v>141</v>
      </c>
      <c r="C603" s="146" t="s">
        <v>921</v>
      </c>
      <c r="D603" s="135" t="s">
        <v>471</v>
      </c>
      <c r="E603" s="136" t="s">
        <v>253</v>
      </c>
    </row>
    <row r="604" spans="2:5" ht="15">
      <c r="B604" s="133">
        <v>142</v>
      </c>
      <c r="C604" s="146" t="s">
        <v>925</v>
      </c>
      <c r="D604" s="135" t="s">
        <v>202</v>
      </c>
      <c r="E604" s="136" t="s">
        <v>497</v>
      </c>
    </row>
    <row r="605" spans="2:5" ht="15">
      <c r="B605" s="133">
        <v>143</v>
      </c>
      <c r="C605" s="146" t="s">
        <v>928</v>
      </c>
      <c r="D605" s="135" t="s">
        <v>285</v>
      </c>
      <c r="E605" s="136" t="s">
        <v>457</v>
      </c>
    </row>
    <row r="606" spans="2:5" ht="15">
      <c r="B606" s="133">
        <v>144</v>
      </c>
      <c r="C606" s="146" t="s">
        <v>930</v>
      </c>
      <c r="D606" s="135" t="s">
        <v>830</v>
      </c>
      <c r="E606" s="136" t="s">
        <v>88</v>
      </c>
    </row>
    <row r="607" spans="2:5" ht="15">
      <c r="B607" s="133">
        <v>145</v>
      </c>
      <c r="C607" s="146" t="s">
        <v>889</v>
      </c>
      <c r="D607" s="135" t="s">
        <v>391</v>
      </c>
      <c r="E607" s="136" t="s">
        <v>442</v>
      </c>
    </row>
    <row r="608" spans="2:5" ht="15">
      <c r="B608" s="133">
        <v>146</v>
      </c>
      <c r="C608" s="146" t="s">
        <v>935</v>
      </c>
      <c r="D608" s="135" t="s">
        <v>830</v>
      </c>
      <c r="E608" s="136" t="s">
        <v>326</v>
      </c>
    </row>
    <row r="609" spans="2:5" ht="15">
      <c r="B609" s="133">
        <v>147</v>
      </c>
      <c r="C609" s="146" t="s">
        <v>576</v>
      </c>
      <c r="D609" s="135" t="s">
        <v>87</v>
      </c>
      <c r="E609" s="136" t="s">
        <v>358</v>
      </c>
    </row>
    <row r="610" spans="2:5" ht="15">
      <c r="B610" s="133">
        <v>148</v>
      </c>
      <c r="C610" s="146" t="s">
        <v>467</v>
      </c>
      <c r="D610" s="135" t="s">
        <v>471</v>
      </c>
      <c r="E610" s="136" t="s">
        <v>649</v>
      </c>
    </row>
    <row r="611" spans="2:5" ht="15">
      <c r="B611" s="133">
        <v>149</v>
      </c>
      <c r="C611" s="146" t="s">
        <v>615</v>
      </c>
      <c r="D611" s="135" t="s">
        <v>87</v>
      </c>
      <c r="E611" s="136" t="s">
        <v>442</v>
      </c>
    </row>
    <row r="612" spans="2:5" ht="15.75" thickBot="1">
      <c r="B612" s="147">
        <v>150</v>
      </c>
      <c r="C612" s="148" t="s">
        <v>947</v>
      </c>
      <c r="D612" s="149" t="s">
        <v>202</v>
      </c>
      <c r="E612" s="150" t="s">
        <v>457</v>
      </c>
    </row>
    <row r="613" spans="2:5" ht="15">
      <c r="B613" s="77">
        <v>1</v>
      </c>
      <c r="C613" s="85" t="s">
        <v>89</v>
      </c>
      <c r="D613" s="78" t="s">
        <v>90</v>
      </c>
      <c r="E613" s="79" t="s">
        <v>91</v>
      </c>
    </row>
    <row r="614" spans="2:5" ht="15">
      <c r="B614" s="103">
        <v>2</v>
      </c>
      <c r="C614" s="109" t="s">
        <v>110</v>
      </c>
      <c r="D614" s="104" t="s">
        <v>90</v>
      </c>
      <c r="E614" s="105" t="s">
        <v>111</v>
      </c>
    </row>
    <row r="615" spans="2:5" ht="15">
      <c r="B615" s="103">
        <v>3</v>
      </c>
      <c r="C615" s="109" t="s">
        <v>127</v>
      </c>
      <c r="D615" s="104" t="s">
        <v>90</v>
      </c>
      <c r="E615" s="105" t="s">
        <v>128</v>
      </c>
    </row>
    <row r="616" spans="2:5" ht="15">
      <c r="B616" s="103">
        <v>4</v>
      </c>
      <c r="C616" s="109" t="s">
        <v>143</v>
      </c>
      <c r="D616" s="104" t="s">
        <v>90</v>
      </c>
      <c r="E616" s="105" t="s">
        <v>144</v>
      </c>
    </row>
    <row r="617" spans="2:5" ht="15">
      <c r="B617" s="103">
        <v>5</v>
      </c>
      <c r="C617" s="109" t="s">
        <v>145</v>
      </c>
      <c r="D617" s="104" t="s">
        <v>90</v>
      </c>
      <c r="E617" s="105" t="s">
        <v>158</v>
      </c>
    </row>
    <row r="618" spans="2:5" ht="15">
      <c r="B618" s="103">
        <v>6</v>
      </c>
      <c r="C618" s="109" t="s">
        <v>178</v>
      </c>
      <c r="D618" s="104" t="s">
        <v>179</v>
      </c>
      <c r="E618" s="105" t="s">
        <v>180</v>
      </c>
    </row>
    <row r="619" spans="2:5" ht="15">
      <c r="B619" s="103">
        <v>7</v>
      </c>
      <c r="C619" s="109" t="s">
        <v>181</v>
      </c>
      <c r="D619" s="104" t="s">
        <v>90</v>
      </c>
      <c r="E619" s="105" t="s">
        <v>192</v>
      </c>
    </row>
    <row r="620" spans="2:5" ht="15">
      <c r="B620" s="103">
        <v>8</v>
      </c>
      <c r="C620" s="109" t="s">
        <v>161</v>
      </c>
      <c r="D620" s="104" t="s">
        <v>90</v>
      </c>
      <c r="E620" s="105" t="s">
        <v>180</v>
      </c>
    </row>
    <row r="621" spans="2:5" ht="15">
      <c r="B621" s="103">
        <v>9</v>
      </c>
      <c r="C621" s="109" t="s">
        <v>159</v>
      </c>
      <c r="D621" s="104" t="s">
        <v>90</v>
      </c>
      <c r="E621" s="105" t="s">
        <v>216</v>
      </c>
    </row>
    <row r="622" spans="2:5" ht="15">
      <c r="B622" s="103">
        <v>10</v>
      </c>
      <c r="C622" s="109" t="s">
        <v>219</v>
      </c>
      <c r="D622" s="104" t="s">
        <v>90</v>
      </c>
      <c r="E622" s="105" t="s">
        <v>230</v>
      </c>
    </row>
    <row r="623" spans="2:5" ht="15">
      <c r="B623" s="103">
        <v>11</v>
      </c>
      <c r="C623" s="109" t="s">
        <v>244</v>
      </c>
      <c r="D623" s="104" t="s">
        <v>90</v>
      </c>
      <c r="E623" s="105" t="s">
        <v>245</v>
      </c>
    </row>
    <row r="624" spans="2:5" ht="15">
      <c r="B624" s="103">
        <v>12</v>
      </c>
      <c r="C624" s="109" t="s">
        <v>231</v>
      </c>
      <c r="D624" s="104" t="s">
        <v>90</v>
      </c>
      <c r="E624" s="105" t="s">
        <v>254</v>
      </c>
    </row>
    <row r="625" spans="2:5" ht="15">
      <c r="B625" s="103">
        <v>13</v>
      </c>
      <c r="C625" s="109" t="s">
        <v>267</v>
      </c>
      <c r="D625" s="104" t="s">
        <v>90</v>
      </c>
      <c r="E625" s="105" t="s">
        <v>268</v>
      </c>
    </row>
    <row r="626" spans="2:5" ht="15">
      <c r="B626" s="103">
        <v>14</v>
      </c>
      <c r="C626" s="109" t="s">
        <v>217</v>
      </c>
      <c r="D626" s="104" t="s">
        <v>90</v>
      </c>
      <c r="E626" s="105" t="s">
        <v>277</v>
      </c>
    </row>
    <row r="627" spans="2:5" ht="15">
      <c r="B627" s="103">
        <v>15</v>
      </c>
      <c r="C627" s="109" t="s">
        <v>287</v>
      </c>
      <c r="D627" s="104" t="s">
        <v>90</v>
      </c>
      <c r="E627" s="105" t="s">
        <v>288</v>
      </c>
    </row>
    <row r="628" spans="2:5" ht="15">
      <c r="B628" s="103">
        <v>16</v>
      </c>
      <c r="C628" s="109" t="s">
        <v>295</v>
      </c>
      <c r="D628" s="104" t="s">
        <v>296</v>
      </c>
      <c r="E628" s="105" t="s">
        <v>180</v>
      </c>
    </row>
    <row r="629" spans="2:5" ht="15">
      <c r="B629" s="103">
        <v>17</v>
      </c>
      <c r="C629" s="109" t="s">
        <v>226</v>
      </c>
      <c r="D629" s="104" t="s">
        <v>179</v>
      </c>
      <c r="E629" s="105" t="s">
        <v>230</v>
      </c>
    </row>
    <row r="630" spans="2:5" ht="15">
      <c r="B630" s="103">
        <v>18</v>
      </c>
      <c r="C630" s="109" t="s">
        <v>237</v>
      </c>
      <c r="D630" s="104" t="s">
        <v>296</v>
      </c>
      <c r="E630" s="105" t="s">
        <v>230</v>
      </c>
    </row>
    <row r="631" spans="2:5" ht="15">
      <c r="B631" s="103">
        <v>19</v>
      </c>
      <c r="C631" s="109" t="s">
        <v>327</v>
      </c>
      <c r="D631" s="104" t="s">
        <v>296</v>
      </c>
      <c r="E631" s="105" t="s">
        <v>111</v>
      </c>
    </row>
    <row r="632" spans="2:5" ht="15">
      <c r="B632" s="103">
        <v>20</v>
      </c>
      <c r="C632" s="109" t="s">
        <v>336</v>
      </c>
      <c r="D632" s="104" t="s">
        <v>90</v>
      </c>
      <c r="E632" s="105" t="s">
        <v>337</v>
      </c>
    </row>
    <row r="633" spans="2:5" ht="15">
      <c r="B633" s="103">
        <v>21</v>
      </c>
      <c r="C633" s="109" t="s">
        <v>317</v>
      </c>
      <c r="D633" s="104" t="s">
        <v>90</v>
      </c>
      <c r="E633" s="105" t="s">
        <v>350</v>
      </c>
    </row>
    <row r="634" spans="2:5" ht="15">
      <c r="B634" s="103">
        <v>22</v>
      </c>
      <c r="C634" s="109" t="s">
        <v>255</v>
      </c>
      <c r="D634" s="104" t="s">
        <v>90</v>
      </c>
      <c r="E634" s="105" t="s">
        <v>359</v>
      </c>
    </row>
    <row r="635" spans="2:5" ht="15">
      <c r="B635" s="103">
        <v>23</v>
      </c>
      <c r="C635" s="109" t="s">
        <v>282</v>
      </c>
      <c r="D635" s="104" t="s">
        <v>90</v>
      </c>
      <c r="E635" s="105" t="s">
        <v>367</v>
      </c>
    </row>
    <row r="636" spans="2:5" ht="15">
      <c r="B636" s="103">
        <v>24</v>
      </c>
      <c r="C636" s="109" t="s">
        <v>378</v>
      </c>
      <c r="D636" s="104" t="s">
        <v>296</v>
      </c>
      <c r="E636" s="105" t="s">
        <v>379</v>
      </c>
    </row>
    <row r="637" spans="2:5" ht="15">
      <c r="B637" s="103">
        <v>25</v>
      </c>
      <c r="C637" s="109" t="s">
        <v>389</v>
      </c>
      <c r="D637" s="104" t="s">
        <v>90</v>
      </c>
      <c r="E637" s="105" t="s">
        <v>390</v>
      </c>
    </row>
    <row r="638" spans="2:5" ht="15">
      <c r="B638" s="103">
        <v>26</v>
      </c>
      <c r="C638" s="109" t="s">
        <v>297</v>
      </c>
      <c r="D638" s="104" t="s">
        <v>296</v>
      </c>
      <c r="E638" s="105" t="s">
        <v>399</v>
      </c>
    </row>
    <row r="639" spans="2:5" ht="15">
      <c r="B639" s="103">
        <v>27</v>
      </c>
      <c r="C639" s="109" t="s">
        <v>406</v>
      </c>
      <c r="D639" s="104" t="s">
        <v>179</v>
      </c>
      <c r="E639" s="105" t="s">
        <v>277</v>
      </c>
    </row>
    <row r="640" spans="2:5" ht="15">
      <c r="B640" s="103">
        <v>28</v>
      </c>
      <c r="C640" s="109" t="s">
        <v>418</v>
      </c>
      <c r="D640" s="104" t="s">
        <v>296</v>
      </c>
      <c r="E640" s="105" t="s">
        <v>180</v>
      </c>
    </row>
    <row r="641" spans="2:5" ht="15">
      <c r="B641" s="103">
        <v>29</v>
      </c>
      <c r="C641" s="109" t="s">
        <v>426</v>
      </c>
      <c r="D641" s="104" t="s">
        <v>296</v>
      </c>
      <c r="E641" s="105" t="s">
        <v>427</v>
      </c>
    </row>
    <row r="642" spans="2:5" ht="15">
      <c r="B642" s="103">
        <v>30</v>
      </c>
      <c r="C642" s="109" t="s">
        <v>434</v>
      </c>
      <c r="D642" s="104" t="s">
        <v>90</v>
      </c>
      <c r="E642" s="105" t="s">
        <v>435</v>
      </c>
    </row>
    <row r="643" spans="2:5" ht="15">
      <c r="B643" s="103">
        <v>31</v>
      </c>
      <c r="C643" s="109" t="s">
        <v>443</v>
      </c>
      <c r="D643" s="104" t="s">
        <v>179</v>
      </c>
      <c r="E643" s="105" t="s">
        <v>111</v>
      </c>
    </row>
    <row r="644" spans="2:5" ht="15">
      <c r="B644" s="103">
        <v>32</v>
      </c>
      <c r="C644" s="109" t="s">
        <v>377</v>
      </c>
      <c r="D644" s="104" t="s">
        <v>179</v>
      </c>
      <c r="E644" s="105" t="s">
        <v>254</v>
      </c>
    </row>
    <row r="645" spans="2:5" ht="15">
      <c r="B645" s="103">
        <v>33</v>
      </c>
      <c r="C645" s="109" t="s">
        <v>452</v>
      </c>
      <c r="D645" s="104" t="s">
        <v>90</v>
      </c>
      <c r="E645" s="105" t="s">
        <v>254</v>
      </c>
    </row>
    <row r="646" spans="2:5" ht="15">
      <c r="B646" s="103">
        <v>34</v>
      </c>
      <c r="C646" s="109" t="s">
        <v>436</v>
      </c>
      <c r="D646" s="104" t="s">
        <v>90</v>
      </c>
      <c r="E646" s="105" t="s">
        <v>464</v>
      </c>
    </row>
    <row r="647" spans="2:5" ht="15">
      <c r="B647" s="103">
        <v>35</v>
      </c>
      <c r="C647" s="109" t="s">
        <v>150</v>
      </c>
      <c r="D647" s="104" t="s">
        <v>473</v>
      </c>
      <c r="E647" s="105" t="s">
        <v>83</v>
      </c>
    </row>
    <row r="648" spans="2:5" ht="15">
      <c r="B648" s="103">
        <v>36</v>
      </c>
      <c r="C648" s="109" t="s">
        <v>133</v>
      </c>
      <c r="D648" s="104" t="s">
        <v>296</v>
      </c>
      <c r="E648" s="105" t="s">
        <v>350</v>
      </c>
    </row>
    <row r="649" spans="2:5" ht="15">
      <c r="B649" s="103">
        <v>37</v>
      </c>
      <c r="C649" s="109" t="s">
        <v>444</v>
      </c>
      <c r="D649" s="104" t="s">
        <v>296</v>
      </c>
      <c r="E649" s="105" t="s">
        <v>350</v>
      </c>
    </row>
    <row r="650" spans="2:5" ht="15">
      <c r="B650" s="103">
        <v>38</v>
      </c>
      <c r="C650" s="109" t="s">
        <v>484</v>
      </c>
      <c r="D650" s="104" t="s">
        <v>179</v>
      </c>
      <c r="E650" s="105" t="s">
        <v>192</v>
      </c>
    </row>
    <row r="651" spans="2:5" ht="15">
      <c r="B651" s="103">
        <v>39</v>
      </c>
      <c r="C651" s="109" t="s">
        <v>458</v>
      </c>
      <c r="D651" s="104" t="s">
        <v>296</v>
      </c>
      <c r="E651" s="105" t="s">
        <v>245</v>
      </c>
    </row>
    <row r="652" spans="2:5" ht="15">
      <c r="B652" s="103">
        <v>40</v>
      </c>
      <c r="C652" s="109" t="s">
        <v>512</v>
      </c>
      <c r="D652" s="104" t="s">
        <v>296</v>
      </c>
      <c r="E652" s="105" t="s">
        <v>230</v>
      </c>
    </row>
    <row r="653" spans="2:5" ht="15">
      <c r="B653" s="103">
        <v>41</v>
      </c>
      <c r="C653" s="109" t="s">
        <v>118</v>
      </c>
      <c r="D653" s="104" t="s">
        <v>296</v>
      </c>
      <c r="E653" s="105" t="s">
        <v>519</v>
      </c>
    </row>
    <row r="654" spans="2:5" ht="15">
      <c r="B654" s="103">
        <v>42</v>
      </c>
      <c r="C654" s="109" t="s">
        <v>528</v>
      </c>
      <c r="D654" s="104" t="s">
        <v>179</v>
      </c>
      <c r="E654" s="105" t="s">
        <v>529</v>
      </c>
    </row>
    <row r="655" spans="2:5" ht="15">
      <c r="B655" s="103">
        <v>43</v>
      </c>
      <c r="C655" s="109" t="s">
        <v>355</v>
      </c>
      <c r="D655" s="104" t="s">
        <v>296</v>
      </c>
      <c r="E655" s="105" t="s">
        <v>532</v>
      </c>
    </row>
    <row r="656" spans="2:5" ht="15">
      <c r="B656" s="103">
        <v>44</v>
      </c>
      <c r="C656" s="109" t="s">
        <v>536</v>
      </c>
      <c r="D656" s="104" t="s">
        <v>179</v>
      </c>
      <c r="E656" s="105" t="s">
        <v>144</v>
      </c>
    </row>
    <row r="657" spans="2:5" ht="15">
      <c r="B657" s="103">
        <v>45</v>
      </c>
      <c r="C657" s="109" t="s">
        <v>117</v>
      </c>
      <c r="D657" s="104" t="s">
        <v>90</v>
      </c>
      <c r="E657" s="105" t="s">
        <v>519</v>
      </c>
    </row>
    <row r="658" spans="2:5" ht="15">
      <c r="B658" s="103">
        <v>46</v>
      </c>
      <c r="C658" s="109" t="s">
        <v>550</v>
      </c>
      <c r="D658" s="104" t="s">
        <v>90</v>
      </c>
      <c r="E658" s="105" t="s">
        <v>551</v>
      </c>
    </row>
    <row r="659" spans="2:5" ht="15">
      <c r="B659" s="103">
        <v>47</v>
      </c>
      <c r="C659" s="109" t="s">
        <v>533</v>
      </c>
      <c r="D659" s="104" t="s">
        <v>296</v>
      </c>
      <c r="E659" s="105" t="s">
        <v>435</v>
      </c>
    </row>
    <row r="660" spans="2:5" ht="15">
      <c r="B660" s="103">
        <v>48</v>
      </c>
      <c r="C660" s="109" t="s">
        <v>561</v>
      </c>
      <c r="D660" s="104" t="s">
        <v>296</v>
      </c>
      <c r="E660" s="105" t="s">
        <v>464</v>
      </c>
    </row>
    <row r="661" spans="2:5" ht="15">
      <c r="B661" s="103">
        <v>49</v>
      </c>
      <c r="C661" s="109" t="s">
        <v>564</v>
      </c>
      <c r="D661" s="104" t="s">
        <v>296</v>
      </c>
      <c r="E661" s="105" t="s">
        <v>277</v>
      </c>
    </row>
    <row r="662" spans="2:5" ht="15">
      <c r="B662" s="103">
        <v>50</v>
      </c>
      <c r="C662" s="109" t="s">
        <v>439</v>
      </c>
      <c r="D662" s="104" t="s">
        <v>296</v>
      </c>
      <c r="E662" s="105" t="s">
        <v>216</v>
      </c>
    </row>
    <row r="663" spans="2:5" ht="15">
      <c r="B663" s="103">
        <v>51</v>
      </c>
      <c r="C663" s="109" t="s">
        <v>575</v>
      </c>
      <c r="D663" s="104" t="s">
        <v>179</v>
      </c>
      <c r="E663" s="105" t="s">
        <v>427</v>
      </c>
    </row>
    <row r="664" spans="2:5" ht="15">
      <c r="B664" s="103">
        <v>52</v>
      </c>
      <c r="C664" s="109" t="s">
        <v>474</v>
      </c>
      <c r="D664" s="104" t="s">
        <v>296</v>
      </c>
      <c r="E664" s="105" t="s">
        <v>254</v>
      </c>
    </row>
    <row r="665" spans="2:5" ht="15">
      <c r="B665" s="103">
        <v>53</v>
      </c>
      <c r="C665" s="109" t="s">
        <v>565</v>
      </c>
      <c r="D665" s="104" t="s">
        <v>90</v>
      </c>
      <c r="E665" s="105" t="s">
        <v>379</v>
      </c>
    </row>
    <row r="666" spans="2:5" ht="15">
      <c r="B666" s="103">
        <v>54</v>
      </c>
      <c r="C666" s="109" t="s">
        <v>576</v>
      </c>
      <c r="D666" s="104" t="s">
        <v>90</v>
      </c>
      <c r="E666" s="105" t="s">
        <v>594</v>
      </c>
    </row>
    <row r="667" spans="2:5" ht="15">
      <c r="B667" s="103">
        <v>55</v>
      </c>
      <c r="C667" s="109" t="s">
        <v>453</v>
      </c>
      <c r="D667" s="104" t="s">
        <v>90</v>
      </c>
      <c r="E667" s="105" t="s">
        <v>601</v>
      </c>
    </row>
    <row r="668" spans="2:5" ht="15">
      <c r="B668" s="103">
        <v>56</v>
      </c>
      <c r="C668" s="109" t="s">
        <v>611</v>
      </c>
      <c r="D668" s="104" t="s">
        <v>296</v>
      </c>
      <c r="E668" s="105" t="s">
        <v>390</v>
      </c>
    </row>
    <row r="669" spans="2:5" ht="15">
      <c r="B669" s="103">
        <v>57</v>
      </c>
      <c r="C669" s="109" t="s">
        <v>619</v>
      </c>
      <c r="D669" s="104" t="s">
        <v>296</v>
      </c>
      <c r="E669" s="105" t="s">
        <v>192</v>
      </c>
    </row>
    <row r="670" spans="2:5" ht="15">
      <c r="B670" s="103">
        <v>58</v>
      </c>
      <c r="C670" s="109" t="s">
        <v>549</v>
      </c>
      <c r="D670" s="104" t="s">
        <v>473</v>
      </c>
      <c r="E670" s="105" t="s">
        <v>128</v>
      </c>
    </row>
    <row r="671" spans="2:5" ht="15">
      <c r="B671" s="103">
        <v>59</v>
      </c>
      <c r="C671" s="109" t="s">
        <v>626</v>
      </c>
      <c r="D671" s="104" t="s">
        <v>296</v>
      </c>
      <c r="E671" s="105" t="s">
        <v>268</v>
      </c>
    </row>
    <row r="672" spans="2:5" ht="15">
      <c r="B672" s="103">
        <v>60</v>
      </c>
      <c r="C672" s="109" t="s">
        <v>629</v>
      </c>
      <c r="D672" s="104" t="s">
        <v>90</v>
      </c>
      <c r="E672" s="105" t="s">
        <v>427</v>
      </c>
    </row>
    <row r="673" spans="2:5" ht="15">
      <c r="B673" s="103">
        <v>61</v>
      </c>
      <c r="C673" s="109" t="s">
        <v>312</v>
      </c>
      <c r="D673" s="104" t="s">
        <v>296</v>
      </c>
      <c r="E673" s="105" t="s">
        <v>158</v>
      </c>
    </row>
    <row r="674" spans="2:5" ht="15">
      <c r="B674" s="103">
        <v>62</v>
      </c>
      <c r="C674" s="109" t="s">
        <v>485</v>
      </c>
      <c r="D674" s="104" t="s">
        <v>90</v>
      </c>
      <c r="E674" s="105" t="s">
        <v>379</v>
      </c>
    </row>
    <row r="675" spans="2:5" ht="15">
      <c r="B675" s="103">
        <v>63</v>
      </c>
      <c r="C675" s="109" t="s">
        <v>640</v>
      </c>
      <c r="D675" s="104" t="s">
        <v>179</v>
      </c>
      <c r="E675" s="105" t="s">
        <v>245</v>
      </c>
    </row>
    <row r="676" spans="2:5" ht="15">
      <c r="B676" s="103">
        <v>64</v>
      </c>
      <c r="C676" s="109" t="s">
        <v>645</v>
      </c>
      <c r="D676" s="104" t="s">
        <v>296</v>
      </c>
      <c r="E676" s="105" t="s">
        <v>277</v>
      </c>
    </row>
    <row r="677" spans="2:5" ht="15">
      <c r="B677" s="103">
        <v>65</v>
      </c>
      <c r="C677" s="109" t="s">
        <v>650</v>
      </c>
      <c r="D677" s="104" t="s">
        <v>179</v>
      </c>
      <c r="E677" s="105" t="s">
        <v>379</v>
      </c>
    </row>
    <row r="678" spans="2:5" ht="15">
      <c r="B678" s="103">
        <v>66</v>
      </c>
      <c r="C678" s="109" t="s">
        <v>595</v>
      </c>
      <c r="D678" s="104" t="s">
        <v>296</v>
      </c>
      <c r="E678" s="105" t="s">
        <v>359</v>
      </c>
    </row>
    <row r="679" spans="2:5" ht="15">
      <c r="B679" s="103">
        <v>67</v>
      </c>
      <c r="C679" s="109" t="s">
        <v>421</v>
      </c>
      <c r="D679" s="104" t="s">
        <v>90</v>
      </c>
      <c r="E679" s="105" t="s">
        <v>399</v>
      </c>
    </row>
    <row r="680" spans="2:5" ht="15">
      <c r="B680" s="103">
        <v>68</v>
      </c>
      <c r="C680" s="109" t="s">
        <v>554</v>
      </c>
      <c r="D680" s="104" t="s">
        <v>90</v>
      </c>
      <c r="E680" s="105" t="s">
        <v>337</v>
      </c>
    </row>
    <row r="681" spans="2:5" ht="15">
      <c r="B681" s="103">
        <v>69</v>
      </c>
      <c r="C681" s="109" t="s">
        <v>664</v>
      </c>
      <c r="D681" s="104" t="s">
        <v>296</v>
      </c>
      <c r="E681" s="105" t="s">
        <v>83</v>
      </c>
    </row>
    <row r="682" spans="2:5" ht="15">
      <c r="B682" s="103">
        <v>70</v>
      </c>
      <c r="C682" s="109" t="s">
        <v>622</v>
      </c>
      <c r="D682" s="104" t="s">
        <v>296</v>
      </c>
      <c r="E682" s="105" t="s">
        <v>551</v>
      </c>
    </row>
    <row r="683" spans="2:5" ht="15">
      <c r="B683" s="103">
        <v>71</v>
      </c>
      <c r="C683" s="109" t="s">
        <v>671</v>
      </c>
      <c r="D683" s="104" t="s">
        <v>179</v>
      </c>
      <c r="E683" s="105" t="s">
        <v>83</v>
      </c>
    </row>
    <row r="684" spans="2:5" ht="15">
      <c r="B684" s="103">
        <v>72</v>
      </c>
      <c r="C684" s="109" t="s">
        <v>677</v>
      </c>
      <c r="D684" s="104" t="s">
        <v>296</v>
      </c>
      <c r="E684" s="105" t="s">
        <v>390</v>
      </c>
    </row>
    <row r="685" spans="2:5" ht="15">
      <c r="B685" s="103">
        <v>73</v>
      </c>
      <c r="C685" s="109" t="s">
        <v>468</v>
      </c>
      <c r="D685" s="104" t="s">
        <v>473</v>
      </c>
      <c r="E685" s="105" t="s">
        <v>464</v>
      </c>
    </row>
    <row r="686" spans="2:5" ht="15">
      <c r="B686" s="103">
        <v>74</v>
      </c>
      <c r="C686" s="109" t="s">
        <v>637</v>
      </c>
      <c r="D686" s="104" t="s">
        <v>473</v>
      </c>
      <c r="E686" s="105" t="s">
        <v>268</v>
      </c>
    </row>
    <row r="687" spans="2:5" ht="15">
      <c r="B687" s="103">
        <v>75</v>
      </c>
      <c r="C687" s="109" t="s">
        <v>273</v>
      </c>
      <c r="D687" s="104" t="s">
        <v>296</v>
      </c>
      <c r="E687" s="105" t="s">
        <v>288</v>
      </c>
    </row>
    <row r="688" spans="2:5" ht="15">
      <c r="B688" s="103">
        <v>76</v>
      </c>
      <c r="C688" s="109" t="s">
        <v>665</v>
      </c>
      <c r="D688" s="104" t="s">
        <v>296</v>
      </c>
      <c r="E688" s="105" t="s">
        <v>427</v>
      </c>
    </row>
    <row r="689" spans="2:5" ht="15">
      <c r="B689" s="103">
        <v>77</v>
      </c>
      <c r="C689" s="109" t="s">
        <v>655</v>
      </c>
      <c r="D689" s="104" t="s">
        <v>296</v>
      </c>
      <c r="E689" s="105" t="s">
        <v>601</v>
      </c>
    </row>
    <row r="690" spans="2:5" ht="15">
      <c r="B690" s="103">
        <v>78</v>
      </c>
      <c r="C690" s="109" t="s">
        <v>323</v>
      </c>
      <c r="D690" s="104" t="s">
        <v>296</v>
      </c>
      <c r="E690" s="105" t="s">
        <v>144</v>
      </c>
    </row>
    <row r="691" spans="2:5" ht="15">
      <c r="B691" s="103">
        <v>79</v>
      </c>
      <c r="C691" s="109" t="s">
        <v>701</v>
      </c>
      <c r="D691" s="104" t="s">
        <v>179</v>
      </c>
      <c r="E691" s="105" t="s">
        <v>350</v>
      </c>
    </row>
    <row r="692" spans="2:5" ht="15">
      <c r="B692" s="103">
        <v>80</v>
      </c>
      <c r="C692" s="109" t="s">
        <v>618</v>
      </c>
      <c r="D692" s="104" t="s">
        <v>90</v>
      </c>
      <c r="E692" s="105" t="s">
        <v>359</v>
      </c>
    </row>
    <row r="693" spans="2:5" ht="15">
      <c r="B693" s="103">
        <v>81</v>
      </c>
      <c r="C693" s="109" t="s">
        <v>456</v>
      </c>
      <c r="D693" s="104" t="s">
        <v>90</v>
      </c>
      <c r="E693" s="105" t="s">
        <v>712</v>
      </c>
    </row>
    <row r="694" spans="2:5" ht="15">
      <c r="B694" s="103">
        <v>82</v>
      </c>
      <c r="C694" s="109" t="s">
        <v>686</v>
      </c>
      <c r="D694" s="104" t="s">
        <v>90</v>
      </c>
      <c r="E694" s="105" t="s">
        <v>712</v>
      </c>
    </row>
    <row r="695" spans="2:5" ht="15">
      <c r="B695" s="103">
        <v>83</v>
      </c>
      <c r="C695" s="109" t="s">
        <v>648</v>
      </c>
      <c r="D695" s="104" t="s">
        <v>90</v>
      </c>
      <c r="E695" s="105" t="s">
        <v>720</v>
      </c>
    </row>
    <row r="696" spans="2:5" ht="15">
      <c r="B696" s="103">
        <v>84</v>
      </c>
      <c r="C696" s="109" t="s">
        <v>330</v>
      </c>
      <c r="D696" s="104" t="s">
        <v>473</v>
      </c>
      <c r="E696" s="105" t="s">
        <v>359</v>
      </c>
    </row>
    <row r="697" spans="2:5" ht="15">
      <c r="B697" s="103">
        <v>85</v>
      </c>
      <c r="C697" s="109" t="s">
        <v>248</v>
      </c>
      <c r="D697" s="104" t="s">
        <v>90</v>
      </c>
      <c r="E697" s="105" t="s">
        <v>594</v>
      </c>
    </row>
    <row r="698" spans="2:5" ht="15">
      <c r="B698" s="103">
        <v>86</v>
      </c>
      <c r="C698" s="109" t="s">
        <v>630</v>
      </c>
      <c r="D698" s="104" t="s">
        <v>473</v>
      </c>
      <c r="E698" s="105" t="s">
        <v>158</v>
      </c>
    </row>
    <row r="699" spans="2:5" ht="15">
      <c r="B699" s="103">
        <v>87</v>
      </c>
      <c r="C699" s="109" t="s">
        <v>733</v>
      </c>
      <c r="D699" s="104" t="s">
        <v>90</v>
      </c>
      <c r="E699" s="105" t="s">
        <v>532</v>
      </c>
    </row>
    <row r="700" spans="2:5" ht="15">
      <c r="B700" s="103">
        <v>88</v>
      </c>
      <c r="C700" s="109" t="s">
        <v>726</v>
      </c>
      <c r="D700" s="104" t="s">
        <v>90</v>
      </c>
      <c r="E700" s="105" t="s">
        <v>532</v>
      </c>
    </row>
    <row r="701" spans="2:5" ht="15">
      <c r="B701" s="103">
        <v>89</v>
      </c>
      <c r="C701" s="109" t="s">
        <v>739</v>
      </c>
      <c r="D701" s="104" t="s">
        <v>296</v>
      </c>
      <c r="E701" s="105" t="s">
        <v>367</v>
      </c>
    </row>
    <row r="702" spans="2:5" ht="15">
      <c r="B702" s="103">
        <v>90</v>
      </c>
      <c r="C702" s="109" t="s">
        <v>494</v>
      </c>
      <c r="D702" s="104" t="s">
        <v>296</v>
      </c>
      <c r="E702" s="105" t="s">
        <v>277</v>
      </c>
    </row>
    <row r="703" spans="2:5" ht="15">
      <c r="B703" s="103">
        <v>91</v>
      </c>
      <c r="C703" s="109" t="s">
        <v>132</v>
      </c>
      <c r="D703" s="104" t="s">
        <v>473</v>
      </c>
      <c r="E703" s="105" t="s">
        <v>712</v>
      </c>
    </row>
    <row r="704" spans="2:5" ht="15">
      <c r="B704" s="103">
        <v>92</v>
      </c>
      <c r="C704" s="109" t="s">
        <v>1220</v>
      </c>
      <c r="D704" s="141" t="s">
        <v>752</v>
      </c>
      <c r="E704" s="105"/>
    </row>
    <row r="705" spans="2:5" ht="15">
      <c r="B705" s="103">
        <v>93</v>
      </c>
      <c r="C705" s="109" t="s">
        <v>754</v>
      </c>
      <c r="D705" s="104" t="s">
        <v>90</v>
      </c>
      <c r="E705" s="105" t="s">
        <v>529</v>
      </c>
    </row>
    <row r="706" spans="2:5" ht="15">
      <c r="B706" s="103">
        <v>94</v>
      </c>
      <c r="C706" s="109" t="s">
        <v>1221</v>
      </c>
      <c r="D706" s="141" t="s">
        <v>752</v>
      </c>
      <c r="E706" s="105"/>
    </row>
    <row r="707" spans="2:5" ht="15">
      <c r="B707" s="103">
        <v>95</v>
      </c>
      <c r="C707" s="109" t="s">
        <v>331</v>
      </c>
      <c r="D707" s="104" t="s">
        <v>90</v>
      </c>
      <c r="E707" s="105" t="s">
        <v>399</v>
      </c>
    </row>
    <row r="708" spans="2:5" ht="15">
      <c r="B708" s="103">
        <v>96</v>
      </c>
      <c r="C708" s="109" t="s">
        <v>744</v>
      </c>
      <c r="D708" s="104" t="s">
        <v>473</v>
      </c>
      <c r="E708" s="105" t="s">
        <v>277</v>
      </c>
    </row>
    <row r="709" spans="2:5" ht="15">
      <c r="B709" s="103">
        <v>97</v>
      </c>
      <c r="C709" s="109" t="s">
        <v>768</v>
      </c>
      <c r="D709" s="104" t="s">
        <v>90</v>
      </c>
      <c r="E709" s="105" t="s">
        <v>390</v>
      </c>
    </row>
    <row r="710" spans="2:5" ht="15">
      <c r="B710" s="103">
        <v>98</v>
      </c>
      <c r="C710" s="109" t="s">
        <v>606</v>
      </c>
      <c r="D710" s="104" t="s">
        <v>296</v>
      </c>
      <c r="E710" s="105" t="s">
        <v>720</v>
      </c>
    </row>
    <row r="711" spans="2:5" ht="15">
      <c r="B711" s="103">
        <v>99</v>
      </c>
      <c r="C711" s="109" t="s">
        <v>502</v>
      </c>
      <c r="D711" s="104" t="s">
        <v>90</v>
      </c>
      <c r="E711" s="105" t="s">
        <v>427</v>
      </c>
    </row>
    <row r="712" spans="2:5" ht="15">
      <c r="B712" s="103">
        <v>100</v>
      </c>
      <c r="C712" s="109" t="s">
        <v>208</v>
      </c>
      <c r="D712" s="104" t="s">
        <v>179</v>
      </c>
      <c r="E712" s="105" t="s">
        <v>216</v>
      </c>
    </row>
    <row r="713" spans="2:5" ht="15">
      <c r="B713" s="103">
        <v>101</v>
      </c>
      <c r="C713" s="109" t="s">
        <v>801</v>
      </c>
      <c r="D713" s="104" t="s">
        <v>296</v>
      </c>
      <c r="E713" s="105" t="s">
        <v>780</v>
      </c>
    </row>
    <row r="714" spans="2:5" ht="15">
      <c r="B714" s="103">
        <v>102</v>
      </c>
      <c r="C714" s="109" t="s">
        <v>676</v>
      </c>
      <c r="D714" s="104" t="s">
        <v>473</v>
      </c>
      <c r="E714" s="105" t="s">
        <v>784</v>
      </c>
    </row>
    <row r="715" spans="2:5" ht="15">
      <c r="B715" s="103">
        <v>103</v>
      </c>
      <c r="C715" s="109" t="s">
        <v>1222</v>
      </c>
      <c r="D715" s="104" t="s">
        <v>791</v>
      </c>
      <c r="E715" s="105"/>
    </row>
    <row r="716" spans="2:5" ht="15">
      <c r="B716" s="103">
        <v>104</v>
      </c>
      <c r="C716" s="109" t="s">
        <v>745</v>
      </c>
      <c r="D716" s="104" t="s">
        <v>473</v>
      </c>
      <c r="E716" s="105" t="s">
        <v>795</v>
      </c>
    </row>
    <row r="717" spans="2:5" ht="15">
      <c r="B717" s="103">
        <v>105</v>
      </c>
      <c r="C717" s="109" t="s">
        <v>607</v>
      </c>
      <c r="D717" s="104" t="s">
        <v>90</v>
      </c>
      <c r="E717" s="105" t="s">
        <v>798</v>
      </c>
    </row>
    <row r="718" spans="2:5" ht="15">
      <c r="B718" s="103">
        <v>106</v>
      </c>
      <c r="C718" s="109" t="s">
        <v>719</v>
      </c>
      <c r="D718" s="104" t="s">
        <v>296</v>
      </c>
      <c r="E718" s="105" t="s">
        <v>802</v>
      </c>
    </row>
    <row r="719" spans="2:5" ht="15">
      <c r="B719" s="103">
        <v>107</v>
      </c>
      <c r="C719" s="109" t="s">
        <v>614</v>
      </c>
      <c r="D719" s="104" t="s">
        <v>296</v>
      </c>
      <c r="E719" s="105" t="s">
        <v>807</v>
      </c>
    </row>
    <row r="720" spans="2:5" ht="15">
      <c r="B720" s="103">
        <v>108</v>
      </c>
      <c r="C720" s="109" t="s">
        <v>402</v>
      </c>
      <c r="D720" s="104" t="s">
        <v>179</v>
      </c>
      <c r="E720" s="105" t="s">
        <v>798</v>
      </c>
    </row>
    <row r="721" spans="2:5" ht="15">
      <c r="B721" s="103">
        <v>109</v>
      </c>
      <c r="C721" s="109" t="s">
        <v>813</v>
      </c>
      <c r="D721" s="104" t="s">
        <v>296</v>
      </c>
      <c r="E721" s="105" t="s">
        <v>802</v>
      </c>
    </row>
    <row r="722" spans="2:5" ht="15">
      <c r="B722" s="103">
        <v>110</v>
      </c>
      <c r="C722" s="109" t="s">
        <v>1223</v>
      </c>
      <c r="D722" s="104" t="s">
        <v>791</v>
      </c>
      <c r="E722" s="105"/>
    </row>
    <row r="723" spans="2:5" ht="15">
      <c r="B723" s="103">
        <v>111</v>
      </c>
      <c r="C723" s="109" t="s">
        <v>225</v>
      </c>
      <c r="D723" s="104" t="s">
        <v>179</v>
      </c>
      <c r="E723" s="105" t="s">
        <v>818</v>
      </c>
    </row>
    <row r="724" spans="2:5" ht="15">
      <c r="B724" s="103">
        <v>112</v>
      </c>
      <c r="C724" s="109" t="s">
        <v>260</v>
      </c>
      <c r="D724" s="104" t="s">
        <v>90</v>
      </c>
      <c r="E724" s="105" t="s">
        <v>822</v>
      </c>
    </row>
    <row r="725" spans="2:5" ht="15">
      <c r="B725" s="103">
        <v>113</v>
      </c>
      <c r="C725" s="109" t="s">
        <v>681</v>
      </c>
      <c r="D725" s="104" t="s">
        <v>90</v>
      </c>
      <c r="E725" s="105" t="s">
        <v>822</v>
      </c>
    </row>
    <row r="726" spans="2:5" ht="15">
      <c r="B726" s="103">
        <v>114</v>
      </c>
      <c r="C726" s="109" t="s">
        <v>718</v>
      </c>
      <c r="D726" s="104" t="s">
        <v>296</v>
      </c>
      <c r="E726" s="105" t="s">
        <v>818</v>
      </c>
    </row>
    <row r="727" spans="2:5" ht="15">
      <c r="B727" s="103">
        <v>115</v>
      </c>
      <c r="C727" s="109" t="s">
        <v>735</v>
      </c>
      <c r="D727" s="104" t="s">
        <v>473</v>
      </c>
      <c r="E727" s="105" t="s">
        <v>834</v>
      </c>
    </row>
    <row r="728" spans="2:5" ht="15">
      <c r="B728" s="103">
        <v>116</v>
      </c>
      <c r="C728" s="109" t="s">
        <v>821</v>
      </c>
      <c r="D728" s="104" t="s">
        <v>296</v>
      </c>
      <c r="E728" s="105" t="s">
        <v>702</v>
      </c>
    </row>
    <row r="729" spans="2:5" ht="15">
      <c r="B729" s="103">
        <v>117</v>
      </c>
      <c r="C729" s="109" t="s">
        <v>772</v>
      </c>
      <c r="D729" s="104" t="s">
        <v>296</v>
      </c>
      <c r="E729" s="105" t="s">
        <v>841</v>
      </c>
    </row>
    <row r="730" spans="2:5" ht="15">
      <c r="B730" s="103">
        <v>118</v>
      </c>
      <c r="C730" s="109" t="s">
        <v>789</v>
      </c>
      <c r="D730" s="104" t="s">
        <v>296</v>
      </c>
      <c r="E730" s="105" t="s">
        <v>843</v>
      </c>
    </row>
    <row r="731" spans="2:5" ht="15">
      <c r="B731" s="103">
        <v>119</v>
      </c>
      <c r="C731" s="109" t="s">
        <v>847</v>
      </c>
      <c r="D731" s="104" t="s">
        <v>90</v>
      </c>
      <c r="E731" s="105" t="s">
        <v>841</v>
      </c>
    </row>
    <row r="732" spans="2:5" ht="15">
      <c r="B732" s="103">
        <v>120</v>
      </c>
      <c r="C732" s="109" t="s">
        <v>1224</v>
      </c>
      <c r="D732" s="104" t="s">
        <v>791</v>
      </c>
      <c r="E732" s="105"/>
    </row>
    <row r="733" spans="2:5" ht="15">
      <c r="B733" s="103">
        <v>121</v>
      </c>
      <c r="C733" s="109" t="s">
        <v>852</v>
      </c>
      <c r="D733" s="104" t="s">
        <v>90</v>
      </c>
      <c r="E733" s="105" t="s">
        <v>834</v>
      </c>
    </row>
    <row r="734" spans="2:5" ht="15">
      <c r="B734" s="103">
        <v>122</v>
      </c>
      <c r="C734" s="109" t="s">
        <v>724</v>
      </c>
      <c r="D734" s="104" t="s">
        <v>473</v>
      </c>
      <c r="E734" s="105" t="s">
        <v>802</v>
      </c>
    </row>
    <row r="735" spans="2:5" ht="15">
      <c r="B735" s="103">
        <v>123</v>
      </c>
      <c r="C735" s="109" t="s">
        <v>767</v>
      </c>
      <c r="D735" s="104" t="s">
        <v>90</v>
      </c>
      <c r="E735" s="105" t="s">
        <v>860</v>
      </c>
    </row>
    <row r="736" spans="2:5" ht="15">
      <c r="B736" s="103">
        <v>124</v>
      </c>
      <c r="C736" s="109" t="s">
        <v>524</v>
      </c>
      <c r="D736" s="104" t="s">
        <v>296</v>
      </c>
      <c r="E736" s="105" t="s">
        <v>864</v>
      </c>
    </row>
    <row r="737" spans="2:5" ht="15">
      <c r="B737" s="103">
        <v>125</v>
      </c>
      <c r="C737" s="109" t="s">
        <v>774</v>
      </c>
      <c r="D737" s="104" t="s">
        <v>296</v>
      </c>
      <c r="E737" s="105" t="s">
        <v>834</v>
      </c>
    </row>
    <row r="738" spans="2:5" ht="15">
      <c r="B738" s="103">
        <v>126</v>
      </c>
      <c r="C738" s="109" t="s">
        <v>859</v>
      </c>
      <c r="D738" s="104" t="s">
        <v>90</v>
      </c>
      <c r="E738" s="105" t="s">
        <v>872</v>
      </c>
    </row>
    <row r="739" spans="2:5" ht="15">
      <c r="B739" s="103">
        <v>127</v>
      </c>
      <c r="C739" s="109" t="s">
        <v>873</v>
      </c>
      <c r="D739" s="104" t="s">
        <v>179</v>
      </c>
      <c r="E739" s="105" t="s">
        <v>874</v>
      </c>
    </row>
    <row r="740" spans="2:5" ht="15">
      <c r="B740" s="103">
        <v>128</v>
      </c>
      <c r="C740" s="109" t="s">
        <v>855</v>
      </c>
      <c r="D740" s="104" t="s">
        <v>296</v>
      </c>
      <c r="E740" s="105" t="s">
        <v>877</v>
      </c>
    </row>
    <row r="741" spans="2:5" ht="15">
      <c r="B741" s="103">
        <v>129</v>
      </c>
      <c r="C741" s="109" t="s">
        <v>880</v>
      </c>
      <c r="D741" s="104" t="s">
        <v>473</v>
      </c>
      <c r="E741" s="105" t="s">
        <v>881</v>
      </c>
    </row>
    <row r="742" spans="2:5" ht="15">
      <c r="B742" s="103">
        <v>130</v>
      </c>
      <c r="C742" s="109" t="s">
        <v>783</v>
      </c>
      <c r="D742" s="104" t="s">
        <v>296</v>
      </c>
      <c r="E742" s="105" t="s">
        <v>885</v>
      </c>
    </row>
    <row r="743" spans="2:5" ht="15">
      <c r="B743" s="103">
        <v>131</v>
      </c>
      <c r="C743" s="109" t="s">
        <v>889</v>
      </c>
      <c r="D743" s="104" t="s">
        <v>473</v>
      </c>
      <c r="E743" s="105" t="s">
        <v>890</v>
      </c>
    </row>
    <row r="744" spans="2:5" ht="15">
      <c r="B744" s="103">
        <v>132</v>
      </c>
      <c r="C744" s="109" t="s">
        <v>1225</v>
      </c>
      <c r="D744" s="104" t="s">
        <v>791</v>
      </c>
      <c r="E744" s="105"/>
    </row>
    <row r="745" spans="2:5" ht="15">
      <c r="B745" s="103">
        <v>133</v>
      </c>
      <c r="C745" s="109" t="s">
        <v>896</v>
      </c>
      <c r="D745" s="104" t="s">
        <v>296</v>
      </c>
      <c r="E745" s="105" t="s">
        <v>897</v>
      </c>
    </row>
    <row r="746" spans="2:5" ht="15">
      <c r="B746" s="103">
        <v>134</v>
      </c>
      <c r="C746" s="109" t="s">
        <v>1226</v>
      </c>
      <c r="D746" s="104" t="s">
        <v>791</v>
      </c>
      <c r="E746" s="105"/>
    </row>
    <row r="747" spans="2:5" ht="15">
      <c r="B747" s="103">
        <v>135</v>
      </c>
      <c r="C747" s="109" t="s">
        <v>827</v>
      </c>
      <c r="D747" s="104" t="s">
        <v>473</v>
      </c>
      <c r="E747" s="105" t="s">
        <v>780</v>
      </c>
    </row>
    <row r="748" spans="2:5" ht="15">
      <c r="B748" s="103">
        <v>136</v>
      </c>
      <c r="C748" s="109" t="s">
        <v>906</v>
      </c>
      <c r="D748" s="104" t="s">
        <v>907</v>
      </c>
      <c r="E748" s="105" t="s">
        <v>860</v>
      </c>
    </row>
    <row r="749" spans="2:5" ht="15">
      <c r="B749" s="103">
        <v>137</v>
      </c>
      <c r="C749" s="109" t="s">
        <v>884</v>
      </c>
      <c r="D749" s="104" t="s">
        <v>179</v>
      </c>
      <c r="E749" s="105" t="s">
        <v>911</v>
      </c>
    </row>
    <row r="750" spans="2:5" ht="15">
      <c r="B750" s="103">
        <v>138</v>
      </c>
      <c r="C750" s="109" t="s">
        <v>912</v>
      </c>
      <c r="D750" s="104" t="s">
        <v>179</v>
      </c>
      <c r="E750" s="105" t="s">
        <v>913</v>
      </c>
    </row>
    <row r="751" spans="2:5" ht="15">
      <c r="B751" s="103">
        <v>139</v>
      </c>
      <c r="C751" s="109" t="s">
        <v>916</v>
      </c>
      <c r="D751" s="104" t="s">
        <v>296</v>
      </c>
      <c r="E751" s="105" t="s">
        <v>917</v>
      </c>
    </row>
    <row r="752" spans="2:5" ht="15">
      <c r="B752" s="103">
        <v>140</v>
      </c>
      <c r="C752" s="109" t="s">
        <v>467</v>
      </c>
      <c r="D752" s="104" t="s">
        <v>90</v>
      </c>
      <c r="E752" s="105" t="s">
        <v>877</v>
      </c>
    </row>
    <row r="753" spans="2:5" ht="15">
      <c r="B753" s="103">
        <v>141</v>
      </c>
      <c r="C753" s="109" t="s">
        <v>770</v>
      </c>
      <c r="D753" s="104" t="s">
        <v>179</v>
      </c>
      <c r="E753" s="105" t="s">
        <v>758</v>
      </c>
    </row>
    <row r="754" spans="2:5" ht="15">
      <c r="B754" s="103">
        <v>142</v>
      </c>
      <c r="C754" s="109" t="s">
        <v>756</v>
      </c>
      <c r="D754" s="104" t="s">
        <v>296</v>
      </c>
      <c r="E754" s="105" t="s">
        <v>926</v>
      </c>
    </row>
    <row r="755" spans="2:5" ht="15">
      <c r="B755" s="103">
        <v>143</v>
      </c>
      <c r="C755" s="109" t="s">
        <v>732</v>
      </c>
      <c r="D755" s="104" t="s">
        <v>90</v>
      </c>
      <c r="E755" s="105" t="s">
        <v>917</v>
      </c>
    </row>
    <row r="756" spans="2:5" ht="15">
      <c r="B756" s="103">
        <v>144</v>
      </c>
      <c r="C756" s="109" t="s">
        <v>1227</v>
      </c>
      <c r="D756" s="104" t="s">
        <v>791</v>
      </c>
      <c r="E756" s="105"/>
    </row>
    <row r="757" spans="2:5" ht="15">
      <c r="B757" s="103">
        <v>145</v>
      </c>
      <c r="C757" s="109" t="s">
        <v>933</v>
      </c>
      <c r="D757" s="104" t="s">
        <v>907</v>
      </c>
      <c r="E757" s="105" t="s">
        <v>802</v>
      </c>
    </row>
    <row r="758" spans="2:5" ht="15">
      <c r="B758" s="103">
        <v>146</v>
      </c>
      <c r="C758" s="109" t="s">
        <v>936</v>
      </c>
      <c r="D758" s="104" t="s">
        <v>296</v>
      </c>
      <c r="E758" s="105" t="s">
        <v>881</v>
      </c>
    </row>
    <row r="759" spans="2:5" ht="15">
      <c r="B759" s="103">
        <v>147</v>
      </c>
      <c r="C759" s="109" t="s">
        <v>938</v>
      </c>
      <c r="D759" s="104" t="s">
        <v>296</v>
      </c>
      <c r="E759" s="105" t="s">
        <v>939</v>
      </c>
    </row>
    <row r="760" spans="2:5" ht="15">
      <c r="B760" s="103">
        <v>148</v>
      </c>
      <c r="C760" s="109" t="s">
        <v>942</v>
      </c>
      <c r="D760" s="104" t="s">
        <v>179</v>
      </c>
      <c r="E760" s="105" t="s">
        <v>890</v>
      </c>
    </row>
    <row r="761" spans="2:5" ht="15">
      <c r="B761" s="103">
        <v>149</v>
      </c>
      <c r="C761" s="109" t="s">
        <v>944</v>
      </c>
      <c r="D761" s="104" t="s">
        <v>90</v>
      </c>
      <c r="E761" s="105" t="s">
        <v>780</v>
      </c>
    </row>
    <row r="762" spans="2:5" ht="15">
      <c r="B762" s="103">
        <v>150</v>
      </c>
      <c r="C762" s="109" t="s">
        <v>948</v>
      </c>
      <c r="D762" s="104" t="s">
        <v>907</v>
      </c>
      <c r="E762" s="105" t="s">
        <v>949</v>
      </c>
    </row>
    <row r="763" spans="2:5" ht="15">
      <c r="B763" s="103">
        <v>151</v>
      </c>
      <c r="C763" s="109" t="s">
        <v>952</v>
      </c>
      <c r="D763" s="104" t="s">
        <v>296</v>
      </c>
      <c r="E763" s="105" t="s">
        <v>864</v>
      </c>
    </row>
    <row r="764" spans="2:5" ht="15">
      <c r="B764" s="103">
        <v>152</v>
      </c>
      <c r="C764" s="109" t="s">
        <v>955</v>
      </c>
      <c r="D764" s="104" t="s">
        <v>473</v>
      </c>
      <c r="E764" s="105" t="s">
        <v>702</v>
      </c>
    </row>
    <row r="765" spans="2:5" ht="15">
      <c r="B765" s="103">
        <v>153</v>
      </c>
      <c r="C765" s="109" t="s">
        <v>928</v>
      </c>
      <c r="D765" s="104" t="s">
        <v>296</v>
      </c>
      <c r="E765" s="105" t="s">
        <v>807</v>
      </c>
    </row>
    <row r="766" spans="2:5" ht="15">
      <c r="B766" s="103">
        <v>154</v>
      </c>
      <c r="C766" s="109" t="s">
        <v>961</v>
      </c>
      <c r="D766" s="104" t="s">
        <v>907</v>
      </c>
      <c r="E766" s="105" t="s">
        <v>917</v>
      </c>
    </row>
    <row r="767" spans="2:5" ht="15">
      <c r="B767" s="103">
        <v>155</v>
      </c>
      <c r="C767" s="109" t="s">
        <v>964</v>
      </c>
      <c r="D767" s="104" t="s">
        <v>179</v>
      </c>
      <c r="E767" s="105" t="s">
        <v>965</v>
      </c>
    </row>
    <row r="768" spans="2:5" ht="15">
      <c r="B768" s="103">
        <v>156</v>
      </c>
      <c r="C768" s="109" t="s">
        <v>576</v>
      </c>
      <c r="D768" s="104" t="s">
        <v>90</v>
      </c>
      <c r="E768" s="105" t="s">
        <v>702</v>
      </c>
    </row>
    <row r="769" spans="2:5" ht="15">
      <c r="B769" s="103">
        <v>157</v>
      </c>
      <c r="C769" s="109" t="s">
        <v>970</v>
      </c>
      <c r="D769" s="104" t="s">
        <v>473</v>
      </c>
      <c r="E769" s="105" t="s">
        <v>885</v>
      </c>
    </row>
    <row r="770" spans="2:5" ht="15">
      <c r="B770" s="103">
        <v>158</v>
      </c>
      <c r="C770" s="109" t="s">
        <v>573</v>
      </c>
      <c r="D770" s="104" t="s">
        <v>179</v>
      </c>
      <c r="E770" s="105" t="s">
        <v>939</v>
      </c>
    </row>
    <row r="771" spans="2:5" ht="15">
      <c r="B771" s="103">
        <v>159</v>
      </c>
      <c r="C771" s="109" t="s">
        <v>1228</v>
      </c>
      <c r="D771" s="104" t="s">
        <v>791</v>
      </c>
      <c r="E771" s="105"/>
    </row>
    <row r="772" spans="2:5" ht="15">
      <c r="B772" s="103">
        <v>160</v>
      </c>
      <c r="C772" s="109" t="s">
        <v>977</v>
      </c>
      <c r="D772" s="104" t="s">
        <v>907</v>
      </c>
      <c r="E772" s="105" t="s">
        <v>881</v>
      </c>
    </row>
    <row r="773" spans="2:5" ht="15">
      <c r="B773" s="103">
        <v>161</v>
      </c>
      <c r="C773" s="109" t="s">
        <v>915</v>
      </c>
      <c r="D773" s="104" t="s">
        <v>296</v>
      </c>
      <c r="E773" s="105" t="s">
        <v>979</v>
      </c>
    </row>
    <row r="774" spans="2:5" ht="15">
      <c r="B774" s="103">
        <v>162</v>
      </c>
      <c r="C774" s="109" t="s">
        <v>825</v>
      </c>
      <c r="D774" s="104" t="s">
        <v>179</v>
      </c>
      <c r="E774" s="105" t="s">
        <v>983</v>
      </c>
    </row>
    <row r="775" spans="2:5" ht="15">
      <c r="B775" s="103">
        <v>163</v>
      </c>
      <c r="C775" s="109" t="s">
        <v>985</v>
      </c>
      <c r="D775" s="104" t="s">
        <v>296</v>
      </c>
      <c r="E775" s="105" t="s">
        <v>965</v>
      </c>
    </row>
    <row r="776" spans="2:5" ht="15">
      <c r="B776" s="103">
        <v>164</v>
      </c>
      <c r="C776" s="109" t="s">
        <v>438</v>
      </c>
      <c r="D776" s="104" t="s">
        <v>296</v>
      </c>
      <c r="E776" s="105" t="s">
        <v>758</v>
      </c>
    </row>
    <row r="777" spans="2:5" ht="15">
      <c r="B777" s="103">
        <v>165</v>
      </c>
      <c r="C777" s="109" t="s">
        <v>1229</v>
      </c>
      <c r="D777" s="104" t="s">
        <v>791</v>
      </c>
      <c r="E777" s="105"/>
    </row>
    <row r="778" spans="2:5" ht="15">
      <c r="B778" s="103">
        <v>166</v>
      </c>
      <c r="C778" s="109" t="s">
        <v>993</v>
      </c>
      <c r="D778" s="104" t="s">
        <v>90</v>
      </c>
      <c r="E778" s="105" t="s">
        <v>979</v>
      </c>
    </row>
    <row r="779" spans="2:5" ht="15">
      <c r="B779" s="103">
        <v>167</v>
      </c>
      <c r="C779" s="109" t="s">
        <v>996</v>
      </c>
      <c r="D779" s="104" t="s">
        <v>296</v>
      </c>
      <c r="E779" s="105" t="s">
        <v>795</v>
      </c>
    </row>
    <row r="780" spans="2:5" ht="15">
      <c r="B780" s="103">
        <v>168</v>
      </c>
      <c r="C780" s="109" t="s">
        <v>997</v>
      </c>
      <c r="D780" s="104" t="s">
        <v>90</v>
      </c>
      <c r="E780" s="105" t="s">
        <v>926</v>
      </c>
    </row>
    <row r="781" spans="2:5" ht="15">
      <c r="B781" s="103">
        <v>169</v>
      </c>
      <c r="C781" s="109" t="s">
        <v>876</v>
      </c>
      <c r="D781" s="104" t="s">
        <v>296</v>
      </c>
      <c r="E781" s="105" t="s">
        <v>926</v>
      </c>
    </row>
    <row r="782" spans="2:5" ht="15">
      <c r="B782" s="103">
        <v>170</v>
      </c>
      <c r="C782" s="109" t="s">
        <v>1003</v>
      </c>
      <c r="D782" s="104" t="s">
        <v>473</v>
      </c>
      <c r="E782" s="105" t="s">
        <v>917</v>
      </c>
    </row>
    <row r="783" spans="2:5" ht="15">
      <c r="B783" s="103">
        <v>171</v>
      </c>
      <c r="C783" s="109" t="s">
        <v>1007</v>
      </c>
      <c r="D783" s="104" t="s">
        <v>907</v>
      </c>
      <c r="E783" s="105" t="s">
        <v>702</v>
      </c>
    </row>
    <row r="784" spans="2:5" ht="15">
      <c r="B784" s="103">
        <v>172</v>
      </c>
      <c r="C784" s="109" t="s">
        <v>1010</v>
      </c>
      <c r="D784" s="104" t="s">
        <v>296</v>
      </c>
      <c r="E784" s="105" t="s">
        <v>798</v>
      </c>
    </row>
    <row r="785" spans="2:5" ht="15">
      <c r="B785" s="103">
        <v>173</v>
      </c>
      <c r="C785" s="109" t="s">
        <v>910</v>
      </c>
      <c r="D785" s="104" t="s">
        <v>90</v>
      </c>
      <c r="E785" s="105" t="s">
        <v>864</v>
      </c>
    </row>
    <row r="786" spans="2:5" ht="15">
      <c r="B786" s="103">
        <v>174</v>
      </c>
      <c r="C786" s="109" t="s">
        <v>1015</v>
      </c>
      <c r="D786" s="104" t="s">
        <v>90</v>
      </c>
      <c r="E786" s="105" t="s">
        <v>983</v>
      </c>
    </row>
    <row r="787" spans="2:5" ht="15">
      <c r="B787" s="103">
        <v>175</v>
      </c>
      <c r="C787" s="109" t="s">
        <v>925</v>
      </c>
      <c r="D787" s="104" t="s">
        <v>179</v>
      </c>
      <c r="E787" s="105" t="s">
        <v>872</v>
      </c>
    </row>
    <row r="788" spans="2:5" ht="15">
      <c r="B788" s="103">
        <v>176</v>
      </c>
      <c r="C788" s="109" t="s">
        <v>1019</v>
      </c>
      <c r="D788" s="104" t="s">
        <v>296</v>
      </c>
      <c r="E788" s="105" t="s">
        <v>911</v>
      </c>
    </row>
    <row r="789" spans="2:5" ht="15">
      <c r="B789" s="103">
        <v>177</v>
      </c>
      <c r="C789" s="109" t="s">
        <v>1022</v>
      </c>
      <c r="D789" s="104" t="s">
        <v>907</v>
      </c>
      <c r="E789" s="105" t="s">
        <v>834</v>
      </c>
    </row>
    <row r="790" spans="2:5" ht="15">
      <c r="B790" s="103">
        <v>178</v>
      </c>
      <c r="C790" s="109" t="s">
        <v>905</v>
      </c>
      <c r="D790" s="104" t="s">
        <v>473</v>
      </c>
      <c r="E790" s="105" t="s">
        <v>917</v>
      </c>
    </row>
    <row r="791" spans="2:5" ht="15">
      <c r="B791" s="103">
        <v>179</v>
      </c>
      <c r="C791" s="109" t="s">
        <v>1027</v>
      </c>
      <c r="D791" s="104" t="s">
        <v>907</v>
      </c>
      <c r="E791" s="105" t="s">
        <v>979</v>
      </c>
    </row>
    <row r="792" spans="2:5" ht="15">
      <c r="B792" s="103">
        <v>180</v>
      </c>
      <c r="C792" s="109" t="s">
        <v>1030</v>
      </c>
      <c r="D792" s="104" t="s">
        <v>179</v>
      </c>
      <c r="E792" s="105" t="s">
        <v>702</v>
      </c>
    </row>
    <row r="793" spans="2:5" ht="15">
      <c r="B793" s="103">
        <v>181</v>
      </c>
      <c r="C793" s="109" t="s">
        <v>1036</v>
      </c>
      <c r="D793" s="104" t="s">
        <v>296</v>
      </c>
      <c r="E793" s="105" t="s">
        <v>983</v>
      </c>
    </row>
    <row r="794" spans="2:5" ht="15">
      <c r="B794" s="103">
        <v>182</v>
      </c>
      <c r="C794" s="109" t="s">
        <v>1038</v>
      </c>
      <c r="D794" s="104" t="s">
        <v>907</v>
      </c>
      <c r="E794" s="105" t="s">
        <v>1039</v>
      </c>
    </row>
    <row r="795" spans="2:5" ht="15">
      <c r="B795" s="103">
        <v>183</v>
      </c>
      <c r="C795" s="109" t="s">
        <v>1043</v>
      </c>
      <c r="D795" s="104" t="s">
        <v>296</v>
      </c>
      <c r="E795" s="105" t="s">
        <v>822</v>
      </c>
    </row>
    <row r="796" spans="2:5" ht="15">
      <c r="B796" s="103">
        <v>184</v>
      </c>
      <c r="C796" s="109" t="s">
        <v>1046</v>
      </c>
      <c r="D796" s="104" t="s">
        <v>296</v>
      </c>
      <c r="E796" s="105" t="s">
        <v>822</v>
      </c>
    </row>
    <row r="797" spans="2:5" ht="15">
      <c r="B797" s="103">
        <v>185</v>
      </c>
      <c r="C797" s="109" t="s">
        <v>1048</v>
      </c>
      <c r="D797" s="104" t="s">
        <v>90</v>
      </c>
      <c r="E797" s="105" t="s">
        <v>881</v>
      </c>
    </row>
    <row r="798" spans="2:5" ht="15">
      <c r="B798" s="103">
        <v>186</v>
      </c>
      <c r="C798" s="109" t="s">
        <v>1049</v>
      </c>
      <c r="D798" s="104" t="s">
        <v>90</v>
      </c>
      <c r="E798" s="105" t="s">
        <v>1039</v>
      </c>
    </row>
    <row r="799" spans="2:5" ht="15">
      <c r="B799" s="103">
        <v>187</v>
      </c>
      <c r="C799" s="109" t="s">
        <v>1051</v>
      </c>
      <c r="D799" s="104" t="s">
        <v>296</v>
      </c>
      <c r="E799" s="105" t="s">
        <v>983</v>
      </c>
    </row>
    <row r="800" spans="2:5" ht="15">
      <c r="B800" s="103">
        <v>188</v>
      </c>
      <c r="C800" s="109" t="s">
        <v>1055</v>
      </c>
      <c r="D800" s="104" t="s">
        <v>179</v>
      </c>
      <c r="E800" s="105" t="s">
        <v>877</v>
      </c>
    </row>
    <row r="801" spans="2:5" ht="15">
      <c r="B801" s="103">
        <v>189</v>
      </c>
      <c r="C801" s="109" t="s">
        <v>1230</v>
      </c>
      <c r="D801" s="104" t="s">
        <v>791</v>
      </c>
      <c r="E801" s="105"/>
    </row>
    <row r="802" spans="2:5" ht="15">
      <c r="B802" s="103">
        <v>190</v>
      </c>
      <c r="C802" s="109" t="s">
        <v>1062</v>
      </c>
      <c r="D802" s="104" t="s">
        <v>90</v>
      </c>
      <c r="E802" s="105" t="s">
        <v>897</v>
      </c>
    </row>
    <row r="803" spans="2:5" ht="15">
      <c r="B803" s="103">
        <v>191</v>
      </c>
      <c r="C803" s="109" t="s">
        <v>1064</v>
      </c>
      <c r="D803" s="104" t="s">
        <v>90</v>
      </c>
      <c r="E803" s="105" t="s">
        <v>877</v>
      </c>
    </row>
    <row r="804" spans="2:5" ht="15">
      <c r="B804" s="103">
        <v>192</v>
      </c>
      <c r="C804" s="109" t="s">
        <v>1231</v>
      </c>
      <c r="D804" s="104" t="s">
        <v>791</v>
      </c>
      <c r="E804" s="105"/>
    </row>
    <row r="805" spans="2:5" ht="15">
      <c r="B805" s="103">
        <v>193</v>
      </c>
      <c r="C805" s="109" t="s">
        <v>1069</v>
      </c>
      <c r="D805" s="104" t="s">
        <v>907</v>
      </c>
      <c r="E805" s="105" t="s">
        <v>758</v>
      </c>
    </row>
    <row r="806" spans="2:5" ht="15">
      <c r="B806" s="103">
        <v>194</v>
      </c>
      <c r="C806" s="109" t="s">
        <v>1072</v>
      </c>
      <c r="D806" s="104" t="s">
        <v>179</v>
      </c>
      <c r="E806" s="105" t="s">
        <v>926</v>
      </c>
    </row>
    <row r="807" spans="2:5" ht="15">
      <c r="B807" s="103">
        <v>195</v>
      </c>
      <c r="C807" s="109" t="s">
        <v>1075</v>
      </c>
      <c r="D807" s="104" t="s">
        <v>90</v>
      </c>
      <c r="E807" s="105" t="s">
        <v>913</v>
      </c>
    </row>
    <row r="808" spans="2:5" ht="15">
      <c r="B808" s="103">
        <v>196</v>
      </c>
      <c r="C808" s="109" t="s">
        <v>846</v>
      </c>
      <c r="D808" s="104" t="s">
        <v>296</v>
      </c>
      <c r="E808" s="105" t="s">
        <v>784</v>
      </c>
    </row>
    <row r="809" spans="2:5" ht="15">
      <c r="B809" s="103">
        <v>197</v>
      </c>
      <c r="C809" s="109" t="s">
        <v>1078</v>
      </c>
      <c r="D809" s="104" t="s">
        <v>473</v>
      </c>
      <c r="E809" s="105" t="s">
        <v>877</v>
      </c>
    </row>
    <row r="810" spans="2:5" ht="15">
      <c r="B810" s="103">
        <v>198</v>
      </c>
      <c r="C810" s="109" t="s">
        <v>1080</v>
      </c>
      <c r="D810" s="104" t="s">
        <v>90</v>
      </c>
      <c r="E810" s="105" t="s">
        <v>807</v>
      </c>
    </row>
    <row r="811" spans="2:5" ht="15">
      <c r="B811" s="103">
        <v>199</v>
      </c>
      <c r="C811" s="109" t="s">
        <v>1083</v>
      </c>
      <c r="D811" s="104" t="s">
        <v>473</v>
      </c>
      <c r="E811" s="105" t="s">
        <v>926</v>
      </c>
    </row>
    <row r="812" spans="2:5" ht="15.75" thickBot="1">
      <c r="B812" s="143">
        <v>200</v>
      </c>
      <c r="C812" s="151" t="s">
        <v>1232</v>
      </c>
      <c r="D812" s="144" t="s">
        <v>791</v>
      </c>
      <c r="E812" s="145"/>
    </row>
    <row r="813" spans="2:6" ht="15">
      <c r="B813" s="77">
        <v>1</v>
      </c>
      <c r="C813" s="78" t="s">
        <v>92</v>
      </c>
      <c r="D813" s="78" t="s">
        <v>87</v>
      </c>
      <c r="E813" s="78" t="s">
        <v>88</v>
      </c>
      <c r="F813" s="79">
        <v>7</v>
      </c>
    </row>
    <row r="814" spans="2:6" ht="15">
      <c r="B814" s="103">
        <v>2</v>
      </c>
      <c r="C814" s="104" t="s">
        <v>110</v>
      </c>
      <c r="D814" s="104" t="s">
        <v>87</v>
      </c>
      <c r="E814" s="104" t="s">
        <v>112</v>
      </c>
      <c r="F814" s="105">
        <v>9</v>
      </c>
    </row>
    <row r="815" spans="2:6" ht="15">
      <c r="B815" s="103">
        <v>3</v>
      </c>
      <c r="C815" s="104" t="s">
        <v>127</v>
      </c>
      <c r="D815" s="104" t="s">
        <v>87</v>
      </c>
      <c r="E815" s="104" t="s">
        <v>126</v>
      </c>
      <c r="F815" s="105">
        <v>8</v>
      </c>
    </row>
    <row r="816" spans="2:6" ht="15">
      <c r="B816" s="103">
        <v>4</v>
      </c>
      <c r="C816" s="104" t="s">
        <v>145</v>
      </c>
      <c r="D816" s="104" t="s">
        <v>87</v>
      </c>
      <c r="E816" s="104" t="s">
        <v>142</v>
      </c>
      <c r="F816" s="105">
        <v>6</v>
      </c>
    </row>
    <row r="817" spans="2:6" ht="15">
      <c r="B817" s="103">
        <v>5</v>
      </c>
      <c r="C817" s="104" t="s">
        <v>159</v>
      </c>
      <c r="D817" s="104" t="s">
        <v>87</v>
      </c>
      <c r="E817" s="104" t="s">
        <v>160</v>
      </c>
      <c r="F817" s="105">
        <v>6</v>
      </c>
    </row>
    <row r="818" spans="2:6" ht="15">
      <c r="B818" s="103">
        <v>6</v>
      </c>
      <c r="C818" s="104" t="s">
        <v>181</v>
      </c>
      <c r="D818" s="104" t="s">
        <v>87</v>
      </c>
      <c r="E818" s="104" t="s">
        <v>182</v>
      </c>
      <c r="F818" s="105">
        <v>5</v>
      </c>
    </row>
    <row r="819" spans="2:6" ht="15">
      <c r="B819" s="103">
        <v>7</v>
      </c>
      <c r="C819" s="104" t="s">
        <v>161</v>
      </c>
      <c r="D819" s="104" t="s">
        <v>87</v>
      </c>
      <c r="E819" s="104" t="s">
        <v>162</v>
      </c>
      <c r="F819" s="105">
        <v>6</v>
      </c>
    </row>
    <row r="820" spans="2:6" ht="15">
      <c r="B820" s="103">
        <v>8</v>
      </c>
      <c r="C820" s="104" t="s">
        <v>143</v>
      </c>
      <c r="D820" s="104" t="s">
        <v>87</v>
      </c>
      <c r="E820" s="104" t="s">
        <v>183</v>
      </c>
      <c r="F820" s="105">
        <v>8</v>
      </c>
    </row>
    <row r="821" spans="2:6" ht="15">
      <c r="B821" s="103">
        <v>9</v>
      </c>
      <c r="C821" s="104" t="s">
        <v>217</v>
      </c>
      <c r="D821" s="104" t="s">
        <v>87</v>
      </c>
      <c r="E821" s="104" t="s">
        <v>218</v>
      </c>
      <c r="F821" s="105">
        <v>10</v>
      </c>
    </row>
    <row r="822" spans="2:6" ht="15">
      <c r="B822" s="103">
        <v>10</v>
      </c>
      <c r="C822" s="104" t="s">
        <v>219</v>
      </c>
      <c r="D822" s="104" t="s">
        <v>87</v>
      </c>
      <c r="E822" s="104" t="s">
        <v>220</v>
      </c>
      <c r="F822" s="105">
        <v>5</v>
      </c>
    </row>
    <row r="823" spans="2:6" ht="15">
      <c r="B823" s="103">
        <v>11</v>
      </c>
      <c r="C823" s="104" t="s">
        <v>178</v>
      </c>
      <c r="D823" s="104" t="s">
        <v>202</v>
      </c>
      <c r="E823" s="104" t="s">
        <v>162</v>
      </c>
      <c r="F823" s="105">
        <v>6</v>
      </c>
    </row>
    <row r="824" spans="2:6" ht="15">
      <c r="B824" s="103">
        <v>12</v>
      </c>
      <c r="C824" s="104" t="s">
        <v>255</v>
      </c>
      <c r="D824" s="104" t="s">
        <v>87</v>
      </c>
      <c r="E824" s="104" t="s">
        <v>256</v>
      </c>
      <c r="F824" s="105">
        <v>4</v>
      </c>
    </row>
    <row r="825" spans="2:6" ht="15">
      <c r="B825" s="103">
        <v>13</v>
      </c>
      <c r="C825" s="104" t="s">
        <v>231</v>
      </c>
      <c r="D825" s="104" t="s">
        <v>87</v>
      </c>
      <c r="E825" s="104" t="s">
        <v>232</v>
      </c>
      <c r="F825" s="105">
        <v>4</v>
      </c>
    </row>
    <row r="826" spans="2:6" ht="15">
      <c r="B826" s="103">
        <v>14</v>
      </c>
      <c r="C826" s="104" t="s">
        <v>267</v>
      </c>
      <c r="D826" s="104" t="s">
        <v>87</v>
      </c>
      <c r="E826" s="104" t="s">
        <v>278</v>
      </c>
      <c r="F826" s="105">
        <v>8</v>
      </c>
    </row>
    <row r="827" spans="2:6" ht="15">
      <c r="B827" s="103">
        <v>15</v>
      </c>
      <c r="C827" s="104" t="s">
        <v>287</v>
      </c>
      <c r="D827" s="104" t="s">
        <v>87</v>
      </c>
      <c r="E827" s="104" t="s">
        <v>279</v>
      </c>
      <c r="F827" s="105">
        <v>9</v>
      </c>
    </row>
    <row r="828" spans="2:6" ht="15">
      <c r="B828" s="103">
        <v>16</v>
      </c>
      <c r="C828" s="104" t="s">
        <v>297</v>
      </c>
      <c r="D828" s="104" t="s">
        <v>285</v>
      </c>
      <c r="E828" s="104" t="s">
        <v>289</v>
      </c>
      <c r="F828" s="105">
        <v>7</v>
      </c>
    </row>
    <row r="829" spans="2:6" ht="15">
      <c r="B829" s="103">
        <v>17</v>
      </c>
      <c r="C829" s="104" t="s">
        <v>295</v>
      </c>
      <c r="D829" s="104" t="s">
        <v>285</v>
      </c>
      <c r="E829" s="104" t="s">
        <v>162</v>
      </c>
      <c r="F829" s="105">
        <v>6</v>
      </c>
    </row>
    <row r="830" spans="2:6" ht="15">
      <c r="B830" s="103">
        <v>18</v>
      </c>
      <c r="C830" s="104" t="s">
        <v>317</v>
      </c>
      <c r="D830" s="104" t="s">
        <v>87</v>
      </c>
      <c r="E830" s="104" t="s">
        <v>318</v>
      </c>
      <c r="F830" s="105">
        <v>8</v>
      </c>
    </row>
    <row r="831" spans="2:6" ht="15">
      <c r="B831" s="103">
        <v>19</v>
      </c>
      <c r="C831" s="104" t="s">
        <v>244</v>
      </c>
      <c r="D831" s="104" t="s">
        <v>87</v>
      </c>
      <c r="E831" s="104" t="s">
        <v>269</v>
      </c>
      <c r="F831" s="105">
        <v>6</v>
      </c>
    </row>
    <row r="832" spans="2:6" ht="15">
      <c r="B832" s="103">
        <v>20</v>
      </c>
      <c r="C832" s="104" t="s">
        <v>336</v>
      </c>
      <c r="D832" s="104" t="s">
        <v>87</v>
      </c>
      <c r="E832" s="104" t="s">
        <v>338</v>
      </c>
      <c r="F832" s="105">
        <v>4</v>
      </c>
    </row>
    <row r="833" spans="2:6" ht="15">
      <c r="B833" s="103">
        <v>21</v>
      </c>
      <c r="C833" s="104" t="s">
        <v>282</v>
      </c>
      <c r="D833" s="104" t="s">
        <v>87</v>
      </c>
      <c r="E833" s="104" t="s">
        <v>351</v>
      </c>
      <c r="F833" s="105">
        <v>9</v>
      </c>
    </row>
    <row r="834" spans="2:6" ht="15">
      <c r="B834" s="103">
        <v>22</v>
      </c>
      <c r="C834" s="104" t="s">
        <v>237</v>
      </c>
      <c r="D834" s="104" t="s">
        <v>285</v>
      </c>
      <c r="E834" s="104" t="s">
        <v>220</v>
      </c>
      <c r="F834" s="105">
        <v>5</v>
      </c>
    </row>
    <row r="835" spans="2:6" ht="15">
      <c r="B835" s="103">
        <v>23</v>
      </c>
      <c r="C835" s="104" t="s">
        <v>327</v>
      </c>
      <c r="D835" s="104" t="s">
        <v>285</v>
      </c>
      <c r="E835" s="104" t="s">
        <v>112</v>
      </c>
      <c r="F835" s="105">
        <v>9</v>
      </c>
    </row>
    <row r="836" spans="2:6" ht="15">
      <c r="B836" s="103">
        <v>24</v>
      </c>
      <c r="C836" s="104" t="s">
        <v>378</v>
      </c>
      <c r="D836" s="104" t="s">
        <v>285</v>
      </c>
      <c r="E836" s="104" t="s">
        <v>380</v>
      </c>
      <c r="F836" s="105">
        <v>8</v>
      </c>
    </row>
    <row r="837" spans="2:6" ht="15">
      <c r="B837" s="103">
        <v>25</v>
      </c>
      <c r="C837" s="104" t="s">
        <v>150</v>
      </c>
      <c r="D837" s="104" t="s">
        <v>391</v>
      </c>
      <c r="E837" s="104" t="s">
        <v>88</v>
      </c>
      <c r="F837" s="105">
        <v>7</v>
      </c>
    </row>
    <row r="838" spans="2:6" ht="15">
      <c r="B838" s="103">
        <v>26</v>
      </c>
      <c r="C838" s="104" t="s">
        <v>377</v>
      </c>
      <c r="D838" s="104" t="s">
        <v>202</v>
      </c>
      <c r="E838" s="104" t="s">
        <v>232</v>
      </c>
      <c r="F838" s="105">
        <v>4</v>
      </c>
    </row>
    <row r="839" spans="2:6" ht="15">
      <c r="B839" s="103">
        <v>27</v>
      </c>
      <c r="C839" s="104" t="s">
        <v>389</v>
      </c>
      <c r="D839" s="104" t="s">
        <v>87</v>
      </c>
      <c r="E839" s="104" t="s">
        <v>366</v>
      </c>
      <c r="F839" s="105">
        <v>10</v>
      </c>
    </row>
    <row r="840" spans="2:6" ht="15">
      <c r="B840" s="103">
        <v>28</v>
      </c>
      <c r="C840" s="104" t="s">
        <v>418</v>
      </c>
      <c r="D840" s="104" t="s">
        <v>285</v>
      </c>
      <c r="E840" s="104" t="s">
        <v>162</v>
      </c>
      <c r="F840" s="105">
        <v>6</v>
      </c>
    </row>
    <row r="841" spans="2:6" ht="15">
      <c r="B841" s="103">
        <v>29</v>
      </c>
      <c r="C841" s="104" t="s">
        <v>226</v>
      </c>
      <c r="D841" s="104" t="s">
        <v>202</v>
      </c>
      <c r="E841" s="104" t="s">
        <v>220</v>
      </c>
      <c r="F841" s="105">
        <v>5</v>
      </c>
    </row>
    <row r="842" spans="2:6" ht="15">
      <c r="B842" s="103">
        <v>30</v>
      </c>
      <c r="C842" s="104" t="s">
        <v>436</v>
      </c>
      <c r="D842" s="104" t="s">
        <v>87</v>
      </c>
      <c r="E842" s="104" t="s">
        <v>437</v>
      </c>
      <c r="F842" s="105">
        <v>9</v>
      </c>
    </row>
    <row r="843" spans="2:6" ht="15">
      <c r="B843" s="103">
        <v>31</v>
      </c>
      <c r="C843" s="104" t="s">
        <v>444</v>
      </c>
      <c r="D843" s="104" t="s">
        <v>285</v>
      </c>
      <c r="E843" s="104" t="s">
        <v>318</v>
      </c>
      <c r="F843" s="105">
        <v>8</v>
      </c>
    </row>
    <row r="844" spans="2:6" ht="15">
      <c r="B844" s="103">
        <v>32</v>
      </c>
      <c r="C844" s="104" t="s">
        <v>426</v>
      </c>
      <c r="D844" s="104" t="s">
        <v>285</v>
      </c>
      <c r="E844" s="104" t="s">
        <v>428</v>
      </c>
      <c r="F844" s="105">
        <v>6</v>
      </c>
    </row>
    <row r="845" spans="2:6" ht="15">
      <c r="B845" s="103">
        <v>33</v>
      </c>
      <c r="C845" s="104" t="s">
        <v>458</v>
      </c>
      <c r="D845" s="104" t="s">
        <v>285</v>
      </c>
      <c r="E845" s="104" t="s">
        <v>269</v>
      </c>
      <c r="F845" s="105">
        <v>6</v>
      </c>
    </row>
    <row r="846" spans="2:6" ht="15">
      <c r="B846" s="103">
        <v>34</v>
      </c>
      <c r="C846" s="104" t="s">
        <v>209</v>
      </c>
      <c r="D846" s="104" t="s">
        <v>87</v>
      </c>
      <c r="E846" s="104" t="s">
        <v>465</v>
      </c>
      <c r="F846" s="105">
        <v>10</v>
      </c>
    </row>
    <row r="847" spans="2:6" ht="15">
      <c r="B847" s="103">
        <v>35</v>
      </c>
      <c r="C847" s="104" t="s">
        <v>474</v>
      </c>
      <c r="D847" s="104" t="s">
        <v>285</v>
      </c>
      <c r="E847" s="104" t="s">
        <v>232</v>
      </c>
      <c r="F847" s="105">
        <v>4</v>
      </c>
    </row>
    <row r="848" spans="2:6" ht="15">
      <c r="B848" s="103">
        <v>36</v>
      </c>
      <c r="C848" s="104" t="s">
        <v>133</v>
      </c>
      <c r="D848" s="104" t="s">
        <v>285</v>
      </c>
      <c r="E848" s="104" t="s">
        <v>318</v>
      </c>
      <c r="F848" s="105">
        <v>8</v>
      </c>
    </row>
    <row r="849" spans="2:6" ht="15">
      <c r="B849" s="103">
        <v>37</v>
      </c>
      <c r="C849" s="104" t="s">
        <v>434</v>
      </c>
      <c r="D849" s="104" t="s">
        <v>87</v>
      </c>
      <c r="E849" s="104" t="s">
        <v>489</v>
      </c>
      <c r="F849" s="105">
        <v>6</v>
      </c>
    </row>
    <row r="850" spans="2:6" ht="15">
      <c r="B850" s="103">
        <v>38</v>
      </c>
      <c r="C850" s="104" t="s">
        <v>484</v>
      </c>
      <c r="D850" s="104" t="s">
        <v>202</v>
      </c>
      <c r="E850" s="104" t="s">
        <v>182</v>
      </c>
      <c r="F850" s="105">
        <v>5</v>
      </c>
    </row>
    <row r="851" spans="2:6" ht="15">
      <c r="B851" s="103">
        <v>39</v>
      </c>
      <c r="C851" s="104" t="s">
        <v>355</v>
      </c>
      <c r="D851" s="104" t="s">
        <v>285</v>
      </c>
      <c r="E851" s="104" t="s">
        <v>505</v>
      </c>
      <c r="F851" s="105">
        <v>7</v>
      </c>
    </row>
    <row r="852" spans="2:6" ht="15">
      <c r="B852" s="103">
        <v>40</v>
      </c>
      <c r="C852" s="104" t="s">
        <v>452</v>
      </c>
      <c r="D852" s="104" t="s">
        <v>87</v>
      </c>
      <c r="E852" s="104" t="s">
        <v>232</v>
      </c>
      <c r="F852" s="105">
        <v>4</v>
      </c>
    </row>
    <row r="853" spans="2:6" ht="15">
      <c r="B853" s="103">
        <v>41</v>
      </c>
      <c r="C853" s="104" t="s">
        <v>453</v>
      </c>
      <c r="D853" s="104" t="s">
        <v>87</v>
      </c>
      <c r="E853" s="104" t="s">
        <v>520</v>
      </c>
      <c r="F853" s="105">
        <v>7</v>
      </c>
    </row>
    <row r="854" spans="2:6" ht="15">
      <c r="B854" s="103">
        <v>42</v>
      </c>
      <c r="C854" s="104" t="s">
        <v>406</v>
      </c>
      <c r="D854" s="104" t="s">
        <v>202</v>
      </c>
      <c r="E854" s="104" t="s">
        <v>218</v>
      </c>
      <c r="F854" s="105">
        <v>10</v>
      </c>
    </row>
    <row r="855" spans="2:6" ht="15">
      <c r="B855" s="103">
        <v>43</v>
      </c>
      <c r="C855" s="104" t="s">
        <v>533</v>
      </c>
      <c r="D855" s="104" t="s">
        <v>285</v>
      </c>
      <c r="E855" s="104" t="s">
        <v>489</v>
      </c>
      <c r="F855" s="105">
        <v>6</v>
      </c>
    </row>
    <row r="856" spans="2:6" ht="15">
      <c r="B856" s="103">
        <v>44</v>
      </c>
      <c r="C856" s="104" t="s">
        <v>421</v>
      </c>
      <c r="D856" s="104" t="s">
        <v>87</v>
      </c>
      <c r="E856" s="104" t="s">
        <v>289</v>
      </c>
      <c r="F856" s="105">
        <v>7</v>
      </c>
    </row>
    <row r="857" spans="2:6" ht="15">
      <c r="B857" s="103">
        <v>45</v>
      </c>
      <c r="C857" s="104" t="s">
        <v>456</v>
      </c>
      <c r="D857" s="104" t="s">
        <v>87</v>
      </c>
      <c r="E857" s="104" t="s">
        <v>543</v>
      </c>
      <c r="F857" s="105">
        <v>8</v>
      </c>
    </row>
    <row r="858" spans="2:6" ht="15">
      <c r="B858" s="103">
        <v>46</v>
      </c>
      <c r="C858" s="104" t="s">
        <v>117</v>
      </c>
      <c r="D858" s="104" t="s">
        <v>87</v>
      </c>
      <c r="E858" s="104" t="s">
        <v>480</v>
      </c>
      <c r="F858" s="105">
        <v>10</v>
      </c>
    </row>
    <row r="859" spans="2:6" ht="15">
      <c r="B859" s="103">
        <v>47</v>
      </c>
      <c r="C859" s="104" t="s">
        <v>443</v>
      </c>
      <c r="D859" s="104" t="s">
        <v>202</v>
      </c>
      <c r="E859" s="104" t="s">
        <v>112</v>
      </c>
      <c r="F859" s="105">
        <v>9</v>
      </c>
    </row>
    <row r="860" spans="2:6" ht="15">
      <c r="B860" s="103">
        <v>48</v>
      </c>
      <c r="C860" s="104" t="s">
        <v>561</v>
      </c>
      <c r="D860" s="104" t="s">
        <v>285</v>
      </c>
      <c r="E860" s="104" t="s">
        <v>437</v>
      </c>
      <c r="F860" s="105">
        <v>9</v>
      </c>
    </row>
    <row r="861" spans="2:6" ht="15">
      <c r="B861" s="103">
        <v>49</v>
      </c>
      <c r="C861" s="104" t="s">
        <v>565</v>
      </c>
      <c r="D861" s="104" t="s">
        <v>87</v>
      </c>
      <c r="E861" s="104" t="s">
        <v>380</v>
      </c>
      <c r="F861" s="105">
        <v>8</v>
      </c>
    </row>
    <row r="862" spans="2:6" ht="15">
      <c r="B862" s="103">
        <v>50</v>
      </c>
      <c r="C862" s="104" t="s">
        <v>512</v>
      </c>
      <c r="D862" s="104" t="s">
        <v>285</v>
      </c>
      <c r="E862" s="104" t="s">
        <v>220</v>
      </c>
      <c r="F862" s="105">
        <v>5</v>
      </c>
    </row>
    <row r="863" spans="2:6" ht="15">
      <c r="B863" s="103">
        <v>51</v>
      </c>
      <c r="C863" s="104" t="s">
        <v>576</v>
      </c>
      <c r="D863" s="104" t="s">
        <v>87</v>
      </c>
      <c r="E863" s="104" t="s">
        <v>577</v>
      </c>
      <c r="F863" s="105">
        <v>5</v>
      </c>
    </row>
    <row r="864" spans="2:6" ht="15">
      <c r="B864" s="103">
        <v>52</v>
      </c>
      <c r="C864" s="104" t="s">
        <v>549</v>
      </c>
      <c r="D864" s="104" t="s">
        <v>391</v>
      </c>
      <c r="E864" s="104" t="s">
        <v>126</v>
      </c>
      <c r="F864" s="105">
        <v>8</v>
      </c>
    </row>
    <row r="865" spans="2:6" ht="15">
      <c r="B865" s="103">
        <v>53</v>
      </c>
      <c r="C865" s="104" t="s">
        <v>118</v>
      </c>
      <c r="D865" s="104" t="s">
        <v>285</v>
      </c>
      <c r="E865" s="104" t="s">
        <v>480</v>
      </c>
      <c r="F865" s="105">
        <v>10</v>
      </c>
    </row>
    <row r="866" spans="2:6" ht="15">
      <c r="B866" s="103">
        <v>54</v>
      </c>
      <c r="C866" s="104" t="s">
        <v>595</v>
      </c>
      <c r="D866" s="104" t="s">
        <v>285</v>
      </c>
      <c r="E866" s="104" t="s">
        <v>256</v>
      </c>
      <c r="F866" s="105">
        <v>4</v>
      </c>
    </row>
    <row r="867" spans="2:6" ht="15">
      <c r="B867" s="103">
        <v>55</v>
      </c>
      <c r="C867" s="104" t="s">
        <v>439</v>
      </c>
      <c r="D867" s="104" t="s">
        <v>285</v>
      </c>
      <c r="E867" s="104" t="s">
        <v>160</v>
      </c>
      <c r="F867" s="105">
        <v>6</v>
      </c>
    </row>
    <row r="868" spans="2:6" ht="15">
      <c r="B868" s="103">
        <v>56</v>
      </c>
      <c r="C868" s="104" t="s">
        <v>323</v>
      </c>
      <c r="D868" s="104" t="s">
        <v>285</v>
      </c>
      <c r="E868" s="104" t="s">
        <v>183</v>
      </c>
      <c r="F868" s="105">
        <v>8</v>
      </c>
    </row>
    <row r="869" spans="2:6" ht="15">
      <c r="B869" s="103">
        <v>57</v>
      </c>
      <c r="C869" s="104" t="s">
        <v>468</v>
      </c>
      <c r="D869" s="104" t="s">
        <v>391</v>
      </c>
      <c r="E869" s="104" t="s">
        <v>437</v>
      </c>
      <c r="F869" s="105">
        <v>9</v>
      </c>
    </row>
    <row r="870" spans="2:6" ht="15">
      <c r="B870" s="103">
        <v>58</v>
      </c>
      <c r="C870" s="104" t="s">
        <v>528</v>
      </c>
      <c r="D870" s="104" t="s">
        <v>202</v>
      </c>
      <c r="E870" s="104" t="s">
        <v>623</v>
      </c>
      <c r="F870" s="105">
        <v>4</v>
      </c>
    </row>
    <row r="871" spans="2:6" ht="15">
      <c r="B871" s="103">
        <v>59</v>
      </c>
      <c r="C871" s="104" t="s">
        <v>564</v>
      </c>
      <c r="D871" s="104" t="s">
        <v>285</v>
      </c>
      <c r="E871" s="104" t="s">
        <v>218</v>
      </c>
      <c r="F871" s="105">
        <v>10</v>
      </c>
    </row>
    <row r="872" spans="2:6" ht="15">
      <c r="B872" s="103">
        <v>60</v>
      </c>
      <c r="C872" s="104" t="s">
        <v>630</v>
      </c>
      <c r="D872" s="104" t="s">
        <v>391</v>
      </c>
      <c r="E872" s="104" t="s">
        <v>142</v>
      </c>
      <c r="F872" s="105">
        <v>6</v>
      </c>
    </row>
    <row r="873" spans="2:6" ht="15">
      <c r="B873" s="103">
        <v>61</v>
      </c>
      <c r="C873" s="104" t="s">
        <v>575</v>
      </c>
      <c r="D873" s="104" t="s">
        <v>202</v>
      </c>
      <c r="E873" s="104" t="s">
        <v>428</v>
      </c>
      <c r="F873" s="105">
        <v>6</v>
      </c>
    </row>
    <row r="874" spans="2:6" ht="15">
      <c r="B874" s="103">
        <v>62</v>
      </c>
      <c r="C874" s="104" t="s">
        <v>248</v>
      </c>
      <c r="D874" s="104" t="s">
        <v>87</v>
      </c>
      <c r="E874" s="104" t="s">
        <v>577</v>
      </c>
      <c r="F874" s="105">
        <v>5</v>
      </c>
    </row>
    <row r="875" spans="2:6" ht="15">
      <c r="B875" s="103">
        <v>63</v>
      </c>
      <c r="C875" s="104" t="s">
        <v>485</v>
      </c>
      <c r="D875" s="104" t="s">
        <v>87</v>
      </c>
      <c r="E875" s="104" t="s">
        <v>380</v>
      </c>
      <c r="F875" s="105">
        <v>8</v>
      </c>
    </row>
    <row r="876" spans="2:6" ht="15">
      <c r="B876" s="103">
        <v>64</v>
      </c>
      <c r="C876" s="104" t="s">
        <v>637</v>
      </c>
      <c r="D876" s="104" t="s">
        <v>391</v>
      </c>
      <c r="E876" s="104" t="s">
        <v>278</v>
      </c>
      <c r="F876" s="105">
        <v>8</v>
      </c>
    </row>
    <row r="877" spans="2:6" ht="15">
      <c r="B877" s="103">
        <v>65</v>
      </c>
      <c r="C877" s="104" t="s">
        <v>619</v>
      </c>
      <c r="D877" s="104" t="s">
        <v>285</v>
      </c>
      <c r="E877" s="104" t="s">
        <v>182</v>
      </c>
      <c r="F877" s="105">
        <v>5</v>
      </c>
    </row>
    <row r="878" spans="2:6" ht="15">
      <c r="B878" s="103">
        <v>66</v>
      </c>
      <c r="C878" s="104" t="s">
        <v>655</v>
      </c>
      <c r="D878" s="104" t="s">
        <v>285</v>
      </c>
      <c r="E878" s="104" t="s">
        <v>520</v>
      </c>
      <c r="F878" s="105">
        <v>7</v>
      </c>
    </row>
    <row r="879" spans="2:6" ht="15">
      <c r="B879" s="103">
        <v>67</v>
      </c>
      <c r="C879" s="104" t="s">
        <v>312</v>
      </c>
      <c r="D879" s="104" t="s">
        <v>285</v>
      </c>
      <c r="E879" s="104" t="s">
        <v>142</v>
      </c>
      <c r="F879" s="105">
        <v>6</v>
      </c>
    </row>
    <row r="880" spans="2:6" ht="15">
      <c r="B880" s="103">
        <v>68</v>
      </c>
      <c r="C880" s="104" t="s">
        <v>611</v>
      </c>
      <c r="D880" s="104" t="s">
        <v>285</v>
      </c>
      <c r="E880" s="104" t="s">
        <v>366</v>
      </c>
      <c r="F880" s="105">
        <v>10</v>
      </c>
    </row>
    <row r="881" spans="2:6" ht="15">
      <c r="B881" s="103">
        <v>69</v>
      </c>
      <c r="C881" s="104" t="s">
        <v>665</v>
      </c>
      <c r="D881" s="104" t="s">
        <v>285</v>
      </c>
      <c r="E881" s="104" t="s">
        <v>428</v>
      </c>
      <c r="F881" s="105">
        <v>6</v>
      </c>
    </row>
    <row r="882" spans="2:6" ht="15">
      <c r="B882" s="103">
        <v>70</v>
      </c>
      <c r="C882" s="104" t="s">
        <v>273</v>
      </c>
      <c r="D882" s="104" t="s">
        <v>285</v>
      </c>
      <c r="E882" s="104" t="s">
        <v>279</v>
      </c>
      <c r="F882" s="105">
        <v>9</v>
      </c>
    </row>
    <row r="883" spans="2:6" ht="15">
      <c r="B883" s="103">
        <v>71</v>
      </c>
      <c r="C883" s="104" t="s">
        <v>622</v>
      </c>
      <c r="D883" s="104" t="s">
        <v>285</v>
      </c>
      <c r="E883" s="104" t="s">
        <v>465</v>
      </c>
      <c r="F883" s="105">
        <v>10</v>
      </c>
    </row>
    <row r="884" spans="2:6" ht="15">
      <c r="B884" s="103">
        <v>72</v>
      </c>
      <c r="C884" s="104" t="s">
        <v>330</v>
      </c>
      <c r="D884" s="104" t="s">
        <v>391</v>
      </c>
      <c r="E884" s="104" t="s">
        <v>256</v>
      </c>
      <c r="F884" s="105">
        <v>4</v>
      </c>
    </row>
    <row r="885" spans="2:6" ht="15">
      <c r="B885" s="103">
        <v>73</v>
      </c>
      <c r="C885" s="104" t="s">
        <v>676</v>
      </c>
      <c r="D885" s="104" t="s">
        <v>391</v>
      </c>
      <c r="E885" s="104" t="s">
        <v>520</v>
      </c>
      <c r="F885" s="105">
        <v>7</v>
      </c>
    </row>
    <row r="886" spans="2:6" ht="15">
      <c r="B886" s="103">
        <v>74</v>
      </c>
      <c r="C886" s="104" t="s">
        <v>132</v>
      </c>
      <c r="D886" s="104" t="s">
        <v>391</v>
      </c>
      <c r="E886" s="104" t="s">
        <v>543</v>
      </c>
      <c r="F886" s="105">
        <v>8</v>
      </c>
    </row>
    <row r="887" spans="2:6" ht="15">
      <c r="B887" s="103">
        <v>75</v>
      </c>
      <c r="C887" s="104" t="s">
        <v>645</v>
      </c>
      <c r="D887" s="104" t="s">
        <v>285</v>
      </c>
      <c r="E887" s="104" t="s">
        <v>380</v>
      </c>
      <c r="F887" s="105">
        <v>8</v>
      </c>
    </row>
    <row r="888" spans="2:6" ht="15">
      <c r="B888" s="103">
        <v>76</v>
      </c>
      <c r="C888" s="104" t="s">
        <v>536</v>
      </c>
      <c r="D888" s="104" t="s">
        <v>202</v>
      </c>
      <c r="E888" s="104" t="s">
        <v>183</v>
      </c>
      <c r="F888" s="105">
        <v>8</v>
      </c>
    </row>
    <row r="889" spans="2:6" ht="15">
      <c r="B889" s="103">
        <v>77</v>
      </c>
      <c r="C889" s="104" t="s">
        <v>677</v>
      </c>
      <c r="D889" s="104" t="s">
        <v>285</v>
      </c>
      <c r="E889" s="104" t="s">
        <v>366</v>
      </c>
      <c r="F889" s="105">
        <v>10</v>
      </c>
    </row>
    <row r="890" spans="2:6" ht="15">
      <c r="B890" s="103">
        <v>78</v>
      </c>
      <c r="C890" s="104" t="s">
        <v>629</v>
      </c>
      <c r="D890" s="104" t="s">
        <v>87</v>
      </c>
      <c r="E890" s="104" t="s">
        <v>428</v>
      </c>
      <c r="F890" s="105">
        <v>6</v>
      </c>
    </row>
    <row r="891" spans="2:6" ht="15">
      <c r="B891" s="103">
        <v>79</v>
      </c>
      <c r="C891" s="104" t="s">
        <v>1135</v>
      </c>
      <c r="D891" s="141" t="s">
        <v>703</v>
      </c>
      <c r="E891" s="104" t="s">
        <v>351</v>
      </c>
      <c r="F891" s="105">
        <v>9</v>
      </c>
    </row>
    <row r="892" spans="2:6" ht="15">
      <c r="B892" s="103">
        <v>80</v>
      </c>
      <c r="C892" s="104" t="s">
        <v>554</v>
      </c>
      <c r="D892" s="104" t="s">
        <v>87</v>
      </c>
      <c r="E892" s="104" t="s">
        <v>338</v>
      </c>
      <c r="F892" s="105">
        <v>4</v>
      </c>
    </row>
    <row r="893" spans="2:6" ht="15">
      <c r="B893" s="103">
        <v>81</v>
      </c>
      <c r="C893" s="104" t="s">
        <v>525</v>
      </c>
      <c r="D893" s="104" t="s">
        <v>87</v>
      </c>
      <c r="E893" s="104" t="s">
        <v>713</v>
      </c>
      <c r="F893" s="105">
        <v>5</v>
      </c>
    </row>
    <row r="894" spans="2:6" ht="15">
      <c r="B894" s="103">
        <v>82</v>
      </c>
      <c r="C894" s="104" t="s">
        <v>718</v>
      </c>
      <c r="D894" s="104" t="s">
        <v>285</v>
      </c>
      <c r="E894" s="104" t="s">
        <v>505</v>
      </c>
      <c r="F894" s="105">
        <v>7</v>
      </c>
    </row>
    <row r="895" spans="2:6" ht="15">
      <c r="B895" s="103">
        <v>83</v>
      </c>
      <c r="C895" s="104" t="s">
        <v>721</v>
      </c>
      <c r="D895" s="104" t="s">
        <v>391</v>
      </c>
      <c r="E895" s="104" t="s">
        <v>218</v>
      </c>
      <c r="F895" s="105">
        <v>10</v>
      </c>
    </row>
    <row r="896" spans="2:6" ht="15">
      <c r="B896" s="103">
        <v>84</v>
      </c>
      <c r="C896" s="104" t="s">
        <v>650</v>
      </c>
      <c r="D896" s="104" t="s">
        <v>202</v>
      </c>
      <c r="E896" s="104" t="s">
        <v>380</v>
      </c>
      <c r="F896" s="105">
        <v>8</v>
      </c>
    </row>
    <row r="897" spans="2:6" ht="15">
      <c r="B897" s="103">
        <v>85</v>
      </c>
      <c r="C897" s="104" t="s">
        <v>640</v>
      </c>
      <c r="D897" s="104" t="s">
        <v>202</v>
      </c>
      <c r="E897" s="104" t="s">
        <v>269</v>
      </c>
      <c r="F897" s="105">
        <v>6</v>
      </c>
    </row>
    <row r="898" spans="2:6" ht="15">
      <c r="B898" s="103">
        <v>86</v>
      </c>
      <c r="C898" s="104" t="s">
        <v>701</v>
      </c>
      <c r="D898" s="104" t="s">
        <v>202</v>
      </c>
      <c r="E898" s="104" t="s">
        <v>318</v>
      </c>
      <c r="F898" s="105">
        <v>8</v>
      </c>
    </row>
    <row r="899" spans="2:6" ht="15">
      <c r="B899" s="103">
        <v>87</v>
      </c>
      <c r="C899" s="104" t="s">
        <v>626</v>
      </c>
      <c r="D899" s="104" t="s">
        <v>285</v>
      </c>
      <c r="E899" s="104" t="s">
        <v>278</v>
      </c>
      <c r="F899" s="105">
        <v>8</v>
      </c>
    </row>
    <row r="900" spans="2:6" ht="15">
      <c r="B900" s="103">
        <v>88</v>
      </c>
      <c r="C900" s="104" t="s">
        <v>735</v>
      </c>
      <c r="D900" s="104" t="s">
        <v>391</v>
      </c>
      <c r="E900" s="104" t="s">
        <v>182</v>
      </c>
      <c r="F900" s="105">
        <v>5</v>
      </c>
    </row>
    <row r="901" spans="2:6" ht="15">
      <c r="B901" s="103">
        <v>89</v>
      </c>
      <c r="C901" s="104" t="s">
        <v>664</v>
      </c>
      <c r="D901" s="104" t="s">
        <v>285</v>
      </c>
      <c r="E901" s="104" t="s">
        <v>88</v>
      </c>
      <c r="F901" s="105">
        <v>7</v>
      </c>
    </row>
    <row r="902" spans="2:6" ht="15">
      <c r="B902" s="103">
        <v>90</v>
      </c>
      <c r="C902" s="104" t="s">
        <v>745</v>
      </c>
      <c r="D902" s="104" t="s">
        <v>391</v>
      </c>
      <c r="E902" s="104" t="s">
        <v>380</v>
      </c>
      <c r="F902" s="105">
        <v>8</v>
      </c>
    </row>
    <row r="903" spans="2:6" ht="15">
      <c r="B903" s="103">
        <v>91</v>
      </c>
      <c r="C903" s="104" t="s">
        <v>733</v>
      </c>
      <c r="D903" s="104" t="s">
        <v>87</v>
      </c>
      <c r="E903" s="104" t="s">
        <v>505</v>
      </c>
      <c r="F903" s="105">
        <v>7</v>
      </c>
    </row>
    <row r="904" spans="2:6" ht="15">
      <c r="B904" s="103">
        <v>92</v>
      </c>
      <c r="C904" s="104" t="s">
        <v>671</v>
      </c>
      <c r="D904" s="104" t="s">
        <v>202</v>
      </c>
      <c r="E904" s="104" t="s">
        <v>88</v>
      </c>
      <c r="F904" s="105">
        <v>7</v>
      </c>
    </row>
    <row r="905" spans="2:6" ht="15">
      <c r="B905" s="103">
        <v>93</v>
      </c>
      <c r="C905" s="104" t="s">
        <v>739</v>
      </c>
      <c r="D905" s="104" t="s">
        <v>285</v>
      </c>
      <c r="E905" s="104" t="s">
        <v>351</v>
      </c>
      <c r="F905" s="105">
        <v>9</v>
      </c>
    </row>
    <row r="906" spans="2:6" ht="15">
      <c r="B906" s="103">
        <v>94</v>
      </c>
      <c r="C906" s="104" t="s">
        <v>1136</v>
      </c>
      <c r="D906" s="141" t="s">
        <v>703</v>
      </c>
      <c r="E906" s="104" t="s">
        <v>278</v>
      </c>
      <c r="F906" s="105">
        <v>8</v>
      </c>
    </row>
    <row r="907" spans="2:6" ht="15">
      <c r="B907" s="103">
        <v>95</v>
      </c>
      <c r="C907" s="104" t="s">
        <v>726</v>
      </c>
      <c r="D907" s="104" t="s">
        <v>87</v>
      </c>
      <c r="E907" s="104" t="s">
        <v>505</v>
      </c>
      <c r="F907" s="105">
        <v>7</v>
      </c>
    </row>
    <row r="908" spans="2:6" ht="15">
      <c r="B908" s="103">
        <v>96</v>
      </c>
      <c r="C908" s="104" t="s">
        <v>686</v>
      </c>
      <c r="D908" s="104" t="s">
        <v>87</v>
      </c>
      <c r="E908" s="104" t="s">
        <v>543</v>
      </c>
      <c r="F908" s="105">
        <v>8</v>
      </c>
    </row>
    <row r="909" spans="2:6" ht="15">
      <c r="B909" s="103">
        <v>97</v>
      </c>
      <c r="C909" s="104" t="s">
        <v>502</v>
      </c>
      <c r="D909" s="104" t="s">
        <v>87</v>
      </c>
      <c r="E909" s="104" t="s">
        <v>428</v>
      </c>
      <c r="F909" s="105">
        <v>6</v>
      </c>
    </row>
    <row r="910" spans="2:6" ht="15">
      <c r="B910" s="103">
        <v>98</v>
      </c>
      <c r="C910" s="104" t="s">
        <v>208</v>
      </c>
      <c r="D910" s="104" t="s">
        <v>202</v>
      </c>
      <c r="E910" s="104" t="s">
        <v>160</v>
      </c>
      <c r="F910" s="105">
        <v>6</v>
      </c>
    </row>
    <row r="911" spans="2:6" ht="15">
      <c r="B911" s="103">
        <v>99</v>
      </c>
      <c r="C911" s="104" t="s">
        <v>618</v>
      </c>
      <c r="D911" s="104" t="s">
        <v>87</v>
      </c>
      <c r="E911" s="104" t="s">
        <v>256</v>
      </c>
      <c r="F911" s="105">
        <v>4</v>
      </c>
    </row>
    <row r="912" spans="2:6" ht="15.75" thickBot="1">
      <c r="B912" s="143">
        <v>100</v>
      </c>
      <c r="C912" s="144" t="s">
        <v>402</v>
      </c>
      <c r="D912" s="144" t="s">
        <v>202</v>
      </c>
      <c r="E912" s="144" t="s">
        <v>437</v>
      </c>
      <c r="F912" s="145">
        <v>9</v>
      </c>
    </row>
    <row r="913" spans="2:6" ht="15">
      <c r="B913" s="77">
        <v>1</v>
      </c>
      <c r="C913" s="86" t="s">
        <v>89</v>
      </c>
      <c r="D913" s="78" t="s">
        <v>87</v>
      </c>
      <c r="E913" s="78" t="s">
        <v>88</v>
      </c>
      <c r="F913" s="79">
        <v>7</v>
      </c>
    </row>
    <row r="914" spans="2:6" ht="15">
      <c r="B914" s="103">
        <v>2</v>
      </c>
      <c r="C914" s="110" t="s">
        <v>110</v>
      </c>
      <c r="D914" s="104" t="s">
        <v>87</v>
      </c>
      <c r="E914" s="104" t="s">
        <v>112</v>
      </c>
      <c r="F914" s="105">
        <v>9</v>
      </c>
    </row>
    <row r="915" spans="2:6" ht="15">
      <c r="B915" s="103">
        <v>3</v>
      </c>
      <c r="C915" s="110" t="s">
        <v>127</v>
      </c>
      <c r="D915" s="104" t="s">
        <v>87</v>
      </c>
      <c r="E915" s="104" t="s">
        <v>126</v>
      </c>
      <c r="F915" s="105">
        <v>8</v>
      </c>
    </row>
    <row r="916" spans="2:6" ht="15">
      <c r="B916" s="103">
        <v>4</v>
      </c>
      <c r="C916" s="110" t="s">
        <v>145</v>
      </c>
      <c r="D916" s="104" t="s">
        <v>87</v>
      </c>
      <c r="E916" s="104" t="s">
        <v>142</v>
      </c>
      <c r="F916" s="105">
        <v>6</v>
      </c>
    </row>
    <row r="917" spans="2:6" ht="15">
      <c r="B917" s="103">
        <v>5</v>
      </c>
      <c r="C917" s="110" t="s">
        <v>161</v>
      </c>
      <c r="D917" s="104" t="s">
        <v>87</v>
      </c>
      <c r="E917" s="104" t="s">
        <v>162</v>
      </c>
      <c r="F917" s="105">
        <v>6</v>
      </c>
    </row>
    <row r="918" spans="2:6" ht="15">
      <c r="B918" s="103">
        <v>6</v>
      </c>
      <c r="C918" s="110" t="s">
        <v>143</v>
      </c>
      <c r="D918" s="104" t="s">
        <v>87</v>
      </c>
      <c r="E918" s="104" t="s">
        <v>183</v>
      </c>
      <c r="F918" s="105">
        <v>8</v>
      </c>
    </row>
    <row r="919" spans="2:6" ht="15">
      <c r="B919" s="103">
        <v>7</v>
      </c>
      <c r="C919" s="110" t="s">
        <v>181</v>
      </c>
      <c r="D919" s="104" t="s">
        <v>87</v>
      </c>
      <c r="E919" s="104" t="s">
        <v>182</v>
      </c>
      <c r="F919" s="105">
        <v>5</v>
      </c>
    </row>
    <row r="920" spans="2:6" ht="15">
      <c r="B920" s="103">
        <v>8</v>
      </c>
      <c r="C920" s="110" t="s">
        <v>159</v>
      </c>
      <c r="D920" s="104" t="s">
        <v>87</v>
      </c>
      <c r="E920" s="104" t="s">
        <v>160</v>
      </c>
      <c r="F920" s="105">
        <v>6</v>
      </c>
    </row>
    <row r="921" spans="2:6" ht="15">
      <c r="B921" s="103">
        <v>9</v>
      </c>
      <c r="C921" s="110" t="s">
        <v>219</v>
      </c>
      <c r="D921" s="104" t="s">
        <v>87</v>
      </c>
      <c r="E921" s="104" t="s">
        <v>220</v>
      </c>
      <c r="F921" s="105">
        <v>5</v>
      </c>
    </row>
    <row r="922" spans="2:6" ht="15">
      <c r="B922" s="103">
        <v>10</v>
      </c>
      <c r="C922" s="110" t="s">
        <v>231</v>
      </c>
      <c r="D922" s="104" t="s">
        <v>87</v>
      </c>
      <c r="E922" s="104" t="s">
        <v>232</v>
      </c>
      <c r="F922" s="105">
        <v>4</v>
      </c>
    </row>
    <row r="923" spans="2:6" ht="15">
      <c r="B923" s="103">
        <v>11</v>
      </c>
      <c r="C923" s="110" t="s">
        <v>178</v>
      </c>
      <c r="D923" s="104" t="s">
        <v>202</v>
      </c>
      <c r="E923" s="104" t="s">
        <v>162</v>
      </c>
      <c r="F923" s="105">
        <v>6</v>
      </c>
    </row>
    <row r="924" spans="2:6" ht="15">
      <c r="B924" s="103">
        <v>12</v>
      </c>
      <c r="C924" s="110" t="s">
        <v>217</v>
      </c>
      <c r="D924" s="104" t="s">
        <v>87</v>
      </c>
      <c r="E924" s="104" t="s">
        <v>218</v>
      </c>
      <c r="F924" s="105">
        <v>10</v>
      </c>
    </row>
    <row r="925" spans="2:6" ht="15">
      <c r="B925" s="103">
        <v>13</v>
      </c>
      <c r="C925" s="2" t="s">
        <v>244</v>
      </c>
      <c r="D925" s="104" t="s">
        <v>87</v>
      </c>
      <c r="E925" s="104" t="s">
        <v>269</v>
      </c>
      <c r="F925" s="105">
        <v>6</v>
      </c>
    </row>
    <row r="926" spans="2:6" ht="15">
      <c r="B926" s="103">
        <v>14</v>
      </c>
      <c r="C926" s="2" t="s">
        <v>287</v>
      </c>
      <c r="D926" s="104" t="s">
        <v>87</v>
      </c>
      <c r="E926" s="104" t="s">
        <v>279</v>
      </c>
      <c r="F926" s="105">
        <v>9</v>
      </c>
    </row>
    <row r="927" spans="2:6" ht="15">
      <c r="B927" s="103">
        <v>15</v>
      </c>
      <c r="C927" s="2" t="s">
        <v>297</v>
      </c>
      <c r="D927" s="104" t="s">
        <v>285</v>
      </c>
      <c r="E927" s="104" t="s">
        <v>289</v>
      </c>
      <c r="F927" s="105">
        <v>7</v>
      </c>
    </row>
    <row r="928" spans="2:6" ht="15">
      <c r="B928" s="103">
        <v>16</v>
      </c>
      <c r="C928" s="2" t="s">
        <v>267</v>
      </c>
      <c r="D928" s="104" t="s">
        <v>87</v>
      </c>
      <c r="E928" s="104" t="s">
        <v>278</v>
      </c>
      <c r="F928" s="105">
        <v>8</v>
      </c>
    </row>
    <row r="929" spans="2:6" ht="15">
      <c r="B929" s="103">
        <v>17</v>
      </c>
      <c r="C929" s="2" t="s">
        <v>237</v>
      </c>
      <c r="D929" s="104" t="s">
        <v>285</v>
      </c>
      <c r="E929" s="104" t="s">
        <v>220</v>
      </c>
      <c r="F929" s="105">
        <v>5</v>
      </c>
    </row>
    <row r="930" spans="2:6" ht="15">
      <c r="B930" s="103">
        <v>18</v>
      </c>
      <c r="C930" s="2" t="s">
        <v>336</v>
      </c>
      <c r="D930" s="104" t="s">
        <v>87</v>
      </c>
      <c r="E930" s="104" t="s">
        <v>319</v>
      </c>
      <c r="F930" s="105">
        <v>4</v>
      </c>
    </row>
    <row r="931" spans="2:6" ht="15">
      <c r="B931" s="103">
        <v>19</v>
      </c>
      <c r="C931" s="2" t="s">
        <v>317</v>
      </c>
      <c r="D931" s="104" t="s">
        <v>87</v>
      </c>
      <c r="E931" s="104" t="s">
        <v>318</v>
      </c>
      <c r="F931" s="105">
        <v>8</v>
      </c>
    </row>
    <row r="932" spans="2:6" ht="15">
      <c r="B932" s="103">
        <v>20</v>
      </c>
      <c r="C932" s="2" t="s">
        <v>255</v>
      </c>
      <c r="D932" s="104" t="s">
        <v>87</v>
      </c>
      <c r="E932" s="104" t="s">
        <v>256</v>
      </c>
      <c r="F932" s="105">
        <v>4</v>
      </c>
    </row>
    <row r="933" spans="2:6" ht="15">
      <c r="B933" s="103">
        <v>21</v>
      </c>
      <c r="C933" s="2" t="s">
        <v>295</v>
      </c>
      <c r="D933" s="104" t="s">
        <v>285</v>
      </c>
      <c r="E933" s="104" t="s">
        <v>162</v>
      </c>
      <c r="F933" s="105">
        <v>6</v>
      </c>
    </row>
    <row r="934" spans="2:6" ht="15">
      <c r="B934" s="103">
        <v>22</v>
      </c>
      <c r="C934" s="2" t="s">
        <v>327</v>
      </c>
      <c r="D934" s="104" t="s">
        <v>285</v>
      </c>
      <c r="E934" s="104" t="s">
        <v>112</v>
      </c>
      <c r="F934" s="105">
        <v>9</v>
      </c>
    </row>
    <row r="935" spans="2:6" ht="15">
      <c r="B935" s="103">
        <v>23</v>
      </c>
      <c r="C935" s="2" t="s">
        <v>282</v>
      </c>
      <c r="D935" s="104" t="s">
        <v>87</v>
      </c>
      <c r="E935" s="104" t="s">
        <v>351</v>
      </c>
      <c r="F935" s="105">
        <v>9</v>
      </c>
    </row>
    <row r="936" spans="2:6" ht="15">
      <c r="B936" s="103">
        <v>24</v>
      </c>
      <c r="C936" s="2" t="s">
        <v>378</v>
      </c>
      <c r="D936" s="104" t="s">
        <v>285</v>
      </c>
      <c r="E936" s="104" t="s">
        <v>380</v>
      </c>
      <c r="F936" s="105">
        <v>8</v>
      </c>
    </row>
    <row r="937" spans="2:6" ht="15">
      <c r="B937" s="103">
        <v>25</v>
      </c>
      <c r="C937" s="2" t="s">
        <v>418</v>
      </c>
      <c r="D937" s="104" t="s">
        <v>285</v>
      </c>
      <c r="E937" s="104" t="s">
        <v>162</v>
      </c>
      <c r="F937" s="105">
        <v>6</v>
      </c>
    </row>
    <row r="938" spans="2:6" ht="15">
      <c r="B938" s="103">
        <v>26</v>
      </c>
      <c r="C938" s="2" t="s">
        <v>389</v>
      </c>
      <c r="D938" s="104" t="s">
        <v>87</v>
      </c>
      <c r="E938" s="104" t="s">
        <v>366</v>
      </c>
      <c r="F938" s="105">
        <v>10</v>
      </c>
    </row>
    <row r="939" spans="2:6" ht="15">
      <c r="B939" s="103">
        <v>27</v>
      </c>
      <c r="C939" s="2" t="s">
        <v>444</v>
      </c>
      <c r="D939" s="104" t="s">
        <v>285</v>
      </c>
      <c r="E939" s="104" t="s">
        <v>318</v>
      </c>
      <c r="F939" s="105">
        <v>8</v>
      </c>
    </row>
    <row r="940" spans="2:6" ht="15">
      <c r="B940" s="103">
        <v>28</v>
      </c>
      <c r="C940" s="2" t="s">
        <v>226</v>
      </c>
      <c r="D940" s="104" t="s">
        <v>202</v>
      </c>
      <c r="E940" s="104" t="s">
        <v>220</v>
      </c>
      <c r="F940" s="105">
        <v>5</v>
      </c>
    </row>
    <row r="941" spans="2:6" ht="15">
      <c r="B941" s="103">
        <v>29</v>
      </c>
      <c r="C941" s="2" t="s">
        <v>426</v>
      </c>
      <c r="D941" s="104" t="s">
        <v>285</v>
      </c>
      <c r="E941" s="104" t="s">
        <v>428</v>
      </c>
      <c r="F941" s="105">
        <v>6</v>
      </c>
    </row>
    <row r="942" spans="2:6" ht="15">
      <c r="B942" s="103">
        <v>30</v>
      </c>
      <c r="C942" s="2" t="s">
        <v>150</v>
      </c>
      <c r="D942" s="104" t="s">
        <v>391</v>
      </c>
      <c r="E942" s="104" t="s">
        <v>88</v>
      </c>
      <c r="F942" s="105">
        <v>7</v>
      </c>
    </row>
    <row r="943" spans="2:6" ht="15">
      <c r="B943" s="103">
        <v>31</v>
      </c>
      <c r="C943" s="2" t="s">
        <v>436</v>
      </c>
      <c r="D943" s="104" t="s">
        <v>87</v>
      </c>
      <c r="E943" s="104" t="s">
        <v>437</v>
      </c>
      <c r="F943" s="105">
        <v>9</v>
      </c>
    </row>
    <row r="944" spans="2:6" ht="15">
      <c r="B944" s="103">
        <v>32</v>
      </c>
      <c r="C944" s="2" t="s">
        <v>406</v>
      </c>
      <c r="D944" s="104" t="s">
        <v>202</v>
      </c>
      <c r="E944" s="104" t="s">
        <v>218</v>
      </c>
      <c r="F944" s="105">
        <v>10</v>
      </c>
    </row>
    <row r="945" spans="2:6" ht="15">
      <c r="B945" s="103">
        <v>33</v>
      </c>
      <c r="C945" s="2" t="s">
        <v>133</v>
      </c>
      <c r="D945" s="104" t="s">
        <v>285</v>
      </c>
      <c r="E945" s="104" t="s">
        <v>318</v>
      </c>
      <c r="F945" s="105">
        <v>8</v>
      </c>
    </row>
    <row r="946" spans="2:6" ht="15">
      <c r="B946" s="103">
        <v>34</v>
      </c>
      <c r="C946" s="2" t="s">
        <v>377</v>
      </c>
      <c r="D946" s="104" t="s">
        <v>202</v>
      </c>
      <c r="E946" s="104" t="s">
        <v>232</v>
      </c>
      <c r="F946" s="105">
        <v>4</v>
      </c>
    </row>
    <row r="947" spans="2:6" ht="15">
      <c r="B947" s="103">
        <v>35</v>
      </c>
      <c r="C947" s="2" t="s">
        <v>452</v>
      </c>
      <c r="D947" s="104" t="s">
        <v>87</v>
      </c>
      <c r="E947" s="104" t="s">
        <v>232</v>
      </c>
      <c r="F947" s="105">
        <v>4</v>
      </c>
    </row>
    <row r="948" spans="2:6" ht="15">
      <c r="B948" s="103">
        <v>36</v>
      </c>
      <c r="C948" s="2" t="s">
        <v>118</v>
      </c>
      <c r="D948" s="104" t="s">
        <v>285</v>
      </c>
      <c r="E948" s="104" t="s">
        <v>480</v>
      </c>
      <c r="F948" s="105">
        <v>10</v>
      </c>
    </row>
    <row r="949" spans="2:6" ht="15">
      <c r="B949" s="103">
        <v>37</v>
      </c>
      <c r="C949" s="2" t="s">
        <v>564</v>
      </c>
      <c r="D949" s="104" t="s">
        <v>285</v>
      </c>
      <c r="E949" s="104" t="s">
        <v>218</v>
      </c>
      <c r="F949" s="105">
        <v>10</v>
      </c>
    </row>
    <row r="950" spans="2:6" ht="15">
      <c r="B950" s="103">
        <v>38</v>
      </c>
      <c r="C950" s="2" t="s">
        <v>474</v>
      </c>
      <c r="D950" s="104" t="s">
        <v>285</v>
      </c>
      <c r="E950" s="104" t="s">
        <v>232</v>
      </c>
      <c r="F950" s="105">
        <v>4</v>
      </c>
    </row>
    <row r="951" spans="2:6" ht="15">
      <c r="B951" s="103">
        <v>39</v>
      </c>
      <c r="C951" s="2" t="s">
        <v>512</v>
      </c>
      <c r="D951" s="104" t="s">
        <v>285</v>
      </c>
      <c r="E951" s="104" t="s">
        <v>220</v>
      </c>
      <c r="F951" s="105">
        <v>5</v>
      </c>
    </row>
    <row r="952" spans="2:6" ht="15">
      <c r="B952" s="103">
        <v>40</v>
      </c>
      <c r="C952" s="2" t="s">
        <v>209</v>
      </c>
      <c r="D952" s="104" t="s">
        <v>87</v>
      </c>
      <c r="E952" s="104" t="s">
        <v>465</v>
      </c>
      <c r="F952" s="105">
        <v>10</v>
      </c>
    </row>
    <row r="953" spans="2:6" ht="15">
      <c r="B953" s="103">
        <v>41</v>
      </c>
      <c r="C953" s="2" t="s">
        <v>533</v>
      </c>
      <c r="D953" s="104" t="s">
        <v>285</v>
      </c>
      <c r="E953" s="104" t="s">
        <v>489</v>
      </c>
      <c r="F953" s="105">
        <v>6</v>
      </c>
    </row>
    <row r="954" spans="2:6" ht="15">
      <c r="B954" s="103">
        <v>42</v>
      </c>
      <c r="C954" s="2" t="s">
        <v>434</v>
      </c>
      <c r="D954" s="104" t="s">
        <v>87</v>
      </c>
      <c r="E954" s="104" t="s">
        <v>489</v>
      </c>
      <c r="F954" s="105">
        <v>6</v>
      </c>
    </row>
    <row r="955" spans="2:6" ht="15">
      <c r="B955" s="103">
        <v>43</v>
      </c>
      <c r="C955" s="2" t="s">
        <v>458</v>
      </c>
      <c r="D955" s="104" t="s">
        <v>285</v>
      </c>
      <c r="E955" s="104" t="s">
        <v>269</v>
      </c>
      <c r="F955" s="105">
        <v>6</v>
      </c>
    </row>
    <row r="956" spans="2:6" ht="15">
      <c r="B956" s="103">
        <v>44</v>
      </c>
      <c r="C956" s="2" t="s">
        <v>355</v>
      </c>
      <c r="D956" s="104" t="s">
        <v>285</v>
      </c>
      <c r="E956" s="104" t="s">
        <v>505</v>
      </c>
      <c r="F956" s="105">
        <v>7</v>
      </c>
    </row>
    <row r="957" spans="2:6" ht="15">
      <c r="B957" s="103">
        <v>45</v>
      </c>
      <c r="C957" s="2" t="s">
        <v>443</v>
      </c>
      <c r="D957" s="104" t="s">
        <v>202</v>
      </c>
      <c r="E957" s="104" t="s">
        <v>112</v>
      </c>
      <c r="F957" s="105">
        <v>9</v>
      </c>
    </row>
    <row r="958" spans="2:6" ht="15">
      <c r="B958" s="103">
        <v>46</v>
      </c>
      <c r="C958" s="2" t="s">
        <v>421</v>
      </c>
      <c r="D958" s="104" t="s">
        <v>87</v>
      </c>
      <c r="E958" s="104" t="s">
        <v>289</v>
      </c>
      <c r="F958" s="105">
        <v>7</v>
      </c>
    </row>
    <row r="959" spans="2:6" ht="15">
      <c r="B959" s="103">
        <v>47</v>
      </c>
      <c r="C959" s="2" t="s">
        <v>565</v>
      </c>
      <c r="D959" s="104" t="s">
        <v>87</v>
      </c>
      <c r="E959" s="104" t="s">
        <v>380</v>
      </c>
      <c r="F959" s="105">
        <v>8</v>
      </c>
    </row>
    <row r="960" spans="2:6" ht="15">
      <c r="B960" s="103">
        <v>48</v>
      </c>
      <c r="C960" s="2" t="s">
        <v>117</v>
      </c>
      <c r="D960" s="104" t="s">
        <v>87</v>
      </c>
      <c r="E960" s="104" t="s">
        <v>480</v>
      </c>
      <c r="F960" s="105">
        <v>10</v>
      </c>
    </row>
    <row r="961" spans="2:6" ht="15">
      <c r="B961" s="103">
        <v>49</v>
      </c>
      <c r="C961" s="2" t="s">
        <v>561</v>
      </c>
      <c r="D961" s="104" t="s">
        <v>285</v>
      </c>
      <c r="E961" s="104" t="s">
        <v>437</v>
      </c>
      <c r="F961" s="105">
        <v>9</v>
      </c>
    </row>
    <row r="962" spans="2:6" ht="15">
      <c r="B962" s="103">
        <v>50</v>
      </c>
      <c r="C962" s="2" t="s">
        <v>453</v>
      </c>
      <c r="D962" s="104" t="s">
        <v>87</v>
      </c>
      <c r="E962" s="104" t="s">
        <v>520</v>
      </c>
      <c r="F962" s="105">
        <v>7</v>
      </c>
    </row>
    <row r="963" spans="2:6" ht="15">
      <c r="B963" s="103">
        <v>51</v>
      </c>
      <c r="C963" s="2" t="s">
        <v>484</v>
      </c>
      <c r="D963" s="104" t="s">
        <v>202</v>
      </c>
      <c r="E963" s="104" t="s">
        <v>182</v>
      </c>
      <c r="F963" s="105">
        <v>5</v>
      </c>
    </row>
    <row r="964" spans="2:6" ht="15">
      <c r="B964" s="103">
        <v>52</v>
      </c>
      <c r="C964" s="2" t="s">
        <v>585</v>
      </c>
      <c r="D964" s="104" t="s">
        <v>87</v>
      </c>
      <c r="E964" s="104" t="s">
        <v>577</v>
      </c>
      <c r="F964" s="105">
        <v>5</v>
      </c>
    </row>
    <row r="965" spans="2:6" ht="15">
      <c r="B965" s="103">
        <v>53</v>
      </c>
      <c r="C965" s="2" t="s">
        <v>611</v>
      </c>
      <c r="D965" s="104" t="s">
        <v>285</v>
      </c>
      <c r="E965" s="104" t="s">
        <v>366</v>
      </c>
      <c r="F965" s="105">
        <v>10</v>
      </c>
    </row>
    <row r="966" spans="2:6" ht="15">
      <c r="B966" s="103">
        <v>54</v>
      </c>
      <c r="C966" s="2" t="s">
        <v>1233</v>
      </c>
      <c r="D966" s="104" t="s">
        <v>495</v>
      </c>
      <c r="E966" s="104" t="s">
        <v>597</v>
      </c>
      <c r="F966" s="105">
        <v>0</v>
      </c>
    </row>
    <row r="967" spans="2:6" ht="15">
      <c r="B967" s="103">
        <v>55</v>
      </c>
      <c r="C967" s="2" t="s">
        <v>667</v>
      </c>
      <c r="D967" s="104" t="s">
        <v>87</v>
      </c>
      <c r="E967" s="104" t="s">
        <v>437</v>
      </c>
      <c r="F967" s="105">
        <v>9</v>
      </c>
    </row>
    <row r="968" spans="2:6" ht="15">
      <c r="B968" s="103">
        <v>56</v>
      </c>
      <c r="C968" s="2" t="s">
        <v>439</v>
      </c>
      <c r="D968" s="104" t="s">
        <v>285</v>
      </c>
      <c r="E968" s="104" t="s">
        <v>160</v>
      </c>
      <c r="F968" s="105">
        <v>6</v>
      </c>
    </row>
    <row r="969" spans="2:6" ht="15">
      <c r="B969" s="103">
        <v>57</v>
      </c>
      <c r="C969" s="2" t="s">
        <v>619</v>
      </c>
      <c r="D969" s="104" t="s">
        <v>285</v>
      </c>
      <c r="E969" s="104" t="s">
        <v>182</v>
      </c>
      <c r="F969" s="105">
        <v>5</v>
      </c>
    </row>
    <row r="970" spans="2:6" ht="15">
      <c r="B970" s="103">
        <v>58</v>
      </c>
      <c r="C970" s="2" t="s">
        <v>456</v>
      </c>
      <c r="D970" s="104" t="s">
        <v>87</v>
      </c>
      <c r="E970" s="104" t="s">
        <v>543</v>
      </c>
      <c r="F970" s="105">
        <v>8</v>
      </c>
    </row>
    <row r="971" spans="2:6" ht="15">
      <c r="B971" s="103">
        <v>59</v>
      </c>
      <c r="C971" s="2" t="s">
        <v>323</v>
      </c>
      <c r="D971" s="104" t="s">
        <v>285</v>
      </c>
      <c r="E971" s="104" t="s">
        <v>183</v>
      </c>
      <c r="F971" s="105">
        <v>8</v>
      </c>
    </row>
    <row r="972" spans="2:6" ht="15">
      <c r="B972" s="103">
        <v>60</v>
      </c>
      <c r="C972" s="2" t="s">
        <v>549</v>
      </c>
      <c r="D972" s="104" t="s">
        <v>391</v>
      </c>
      <c r="E972" s="104" t="s">
        <v>126</v>
      </c>
      <c r="F972" s="105">
        <v>8</v>
      </c>
    </row>
    <row r="973" spans="2:6" ht="15">
      <c r="B973" s="103">
        <v>61</v>
      </c>
      <c r="C973" s="2" t="s">
        <v>595</v>
      </c>
      <c r="D973" s="104" t="s">
        <v>285</v>
      </c>
      <c r="E973" s="104" t="s">
        <v>256</v>
      </c>
      <c r="F973" s="105">
        <v>4</v>
      </c>
    </row>
    <row r="974" spans="2:6" ht="15">
      <c r="B974" s="103">
        <v>62</v>
      </c>
      <c r="C974" s="2" t="s">
        <v>312</v>
      </c>
      <c r="D974" s="104" t="s">
        <v>285</v>
      </c>
      <c r="E974" s="104" t="s">
        <v>142</v>
      </c>
      <c r="F974" s="105">
        <v>6</v>
      </c>
    </row>
    <row r="975" spans="2:6" ht="15">
      <c r="B975" s="103">
        <v>63</v>
      </c>
      <c r="C975" s="2" t="s">
        <v>665</v>
      </c>
      <c r="D975" s="104" t="s">
        <v>285</v>
      </c>
      <c r="E975" s="104" t="s">
        <v>428</v>
      </c>
      <c r="F975" s="105">
        <v>6</v>
      </c>
    </row>
    <row r="976" spans="2:6" ht="15">
      <c r="B976" s="103">
        <v>64</v>
      </c>
      <c r="C976" s="2" t="s">
        <v>273</v>
      </c>
      <c r="D976" s="104" t="s">
        <v>285</v>
      </c>
      <c r="E976" s="104" t="s">
        <v>279</v>
      </c>
      <c r="F976" s="105">
        <v>9</v>
      </c>
    </row>
    <row r="977" spans="2:6" ht="15">
      <c r="B977" s="103">
        <v>65</v>
      </c>
      <c r="C977" s="2" t="s">
        <v>637</v>
      </c>
      <c r="D977" s="104" t="s">
        <v>391</v>
      </c>
      <c r="E977" s="104" t="s">
        <v>278</v>
      </c>
      <c r="F977" s="105">
        <v>8</v>
      </c>
    </row>
    <row r="978" spans="2:6" ht="15">
      <c r="B978" s="103">
        <v>66</v>
      </c>
      <c r="C978" s="2" t="s">
        <v>468</v>
      </c>
      <c r="D978" s="104" t="s">
        <v>391</v>
      </c>
      <c r="E978" s="104" t="s">
        <v>437</v>
      </c>
      <c r="F978" s="105">
        <v>9</v>
      </c>
    </row>
    <row r="979" spans="2:6" ht="15">
      <c r="B979" s="103">
        <v>67</v>
      </c>
      <c r="C979" s="2" t="s">
        <v>655</v>
      </c>
      <c r="D979" s="104" t="s">
        <v>285</v>
      </c>
      <c r="E979" s="104" t="s">
        <v>520</v>
      </c>
      <c r="F979" s="105">
        <v>7</v>
      </c>
    </row>
    <row r="980" spans="2:6" ht="15">
      <c r="B980" s="103">
        <v>68</v>
      </c>
      <c r="C980" s="2" t="s">
        <v>650</v>
      </c>
      <c r="D980" s="104" t="s">
        <v>202</v>
      </c>
      <c r="E980" s="104" t="s">
        <v>380</v>
      </c>
      <c r="F980" s="105">
        <v>8</v>
      </c>
    </row>
    <row r="981" spans="2:6" ht="15">
      <c r="B981" s="103">
        <v>69</v>
      </c>
      <c r="C981" s="2" t="s">
        <v>575</v>
      </c>
      <c r="D981" s="104" t="s">
        <v>202</v>
      </c>
      <c r="E981" s="104" t="s">
        <v>428</v>
      </c>
      <c r="F981" s="105">
        <v>6</v>
      </c>
    </row>
    <row r="982" spans="2:6" ht="15">
      <c r="B982" s="103">
        <v>70</v>
      </c>
      <c r="C982" s="2" t="s">
        <v>485</v>
      </c>
      <c r="D982" s="104" t="s">
        <v>87</v>
      </c>
      <c r="E982" s="104" t="s">
        <v>380</v>
      </c>
      <c r="F982" s="105">
        <v>8</v>
      </c>
    </row>
    <row r="983" spans="2:6" ht="15">
      <c r="B983" s="103">
        <v>71</v>
      </c>
      <c r="C983" s="2" t="s">
        <v>528</v>
      </c>
      <c r="D983" s="104" t="s">
        <v>202</v>
      </c>
      <c r="E983" s="104" t="s">
        <v>623</v>
      </c>
      <c r="F983" s="105">
        <v>4</v>
      </c>
    </row>
    <row r="984" spans="2:6" ht="15">
      <c r="B984" s="103">
        <v>72</v>
      </c>
      <c r="C984" s="2" t="s">
        <v>248</v>
      </c>
      <c r="D984" s="104" t="s">
        <v>87</v>
      </c>
      <c r="E984" s="104" t="s">
        <v>577</v>
      </c>
      <c r="F984" s="105">
        <v>5</v>
      </c>
    </row>
    <row r="985" spans="2:6" ht="15">
      <c r="B985" s="103">
        <v>73</v>
      </c>
      <c r="C985" s="2" t="s">
        <v>626</v>
      </c>
      <c r="D985" s="104" t="s">
        <v>285</v>
      </c>
      <c r="E985" s="104" t="s">
        <v>278</v>
      </c>
      <c r="F985" s="105">
        <v>8</v>
      </c>
    </row>
    <row r="986" spans="2:6" ht="15">
      <c r="B986" s="103">
        <v>74</v>
      </c>
      <c r="C986" s="2" t="s">
        <v>502</v>
      </c>
      <c r="D986" s="104" t="s">
        <v>87</v>
      </c>
      <c r="E986" s="104" t="s">
        <v>428</v>
      </c>
      <c r="F986" s="105">
        <v>6</v>
      </c>
    </row>
    <row r="987" spans="2:6" ht="15">
      <c r="B987" s="103">
        <v>75</v>
      </c>
      <c r="C987" s="2" t="s">
        <v>1204</v>
      </c>
      <c r="D987" s="104" t="s">
        <v>688</v>
      </c>
      <c r="E987" s="104" t="s">
        <v>351</v>
      </c>
      <c r="F987" s="105">
        <v>9</v>
      </c>
    </row>
    <row r="988" spans="2:6" ht="15">
      <c r="B988" s="103">
        <v>76</v>
      </c>
      <c r="C988" s="2" t="s">
        <v>630</v>
      </c>
      <c r="D988" s="104" t="s">
        <v>391</v>
      </c>
      <c r="E988" s="104" t="s">
        <v>142</v>
      </c>
      <c r="F988" s="105">
        <v>6</v>
      </c>
    </row>
    <row r="989" spans="2:6" ht="15">
      <c r="B989" s="103">
        <v>77</v>
      </c>
      <c r="C989" s="2" t="s">
        <v>1205</v>
      </c>
      <c r="D989" s="104" t="s">
        <v>688</v>
      </c>
      <c r="E989" s="104" t="s">
        <v>278</v>
      </c>
      <c r="F989" s="105">
        <v>8</v>
      </c>
    </row>
    <row r="990" spans="2:6" ht="15">
      <c r="B990" s="103">
        <v>78</v>
      </c>
      <c r="C990" s="2" t="s">
        <v>622</v>
      </c>
      <c r="D990" s="104" t="s">
        <v>285</v>
      </c>
      <c r="E990" s="104" t="s">
        <v>465</v>
      </c>
      <c r="F990" s="105">
        <v>10</v>
      </c>
    </row>
    <row r="991" spans="2:6" ht="15">
      <c r="B991" s="103">
        <v>79</v>
      </c>
      <c r="C991" s="2" t="s">
        <v>704</v>
      </c>
      <c r="D991" s="104" t="s">
        <v>391</v>
      </c>
      <c r="E991" s="104" t="s">
        <v>520</v>
      </c>
      <c r="F991" s="105">
        <v>7</v>
      </c>
    </row>
    <row r="992" spans="2:6" ht="15">
      <c r="B992" s="103">
        <v>80</v>
      </c>
      <c r="C992" s="2" t="s">
        <v>536</v>
      </c>
      <c r="D992" s="104" t="s">
        <v>202</v>
      </c>
      <c r="E992" s="104" t="s">
        <v>183</v>
      </c>
      <c r="F992" s="105">
        <v>8</v>
      </c>
    </row>
    <row r="993" spans="2:6" ht="15">
      <c r="B993" s="103">
        <v>81</v>
      </c>
      <c r="C993" s="2" t="s">
        <v>671</v>
      </c>
      <c r="D993" s="104" t="s">
        <v>202</v>
      </c>
      <c r="E993" s="104" t="s">
        <v>88</v>
      </c>
      <c r="F993" s="105">
        <v>7</v>
      </c>
    </row>
    <row r="994" spans="2:6" ht="15">
      <c r="B994" s="103">
        <v>82</v>
      </c>
      <c r="C994" s="2" t="s">
        <v>686</v>
      </c>
      <c r="D994" s="104" t="s">
        <v>87</v>
      </c>
      <c r="E994" s="104" t="s">
        <v>543</v>
      </c>
      <c r="F994" s="105">
        <v>8</v>
      </c>
    </row>
    <row r="995" spans="2:6" ht="15">
      <c r="B995" s="103">
        <v>83</v>
      </c>
      <c r="C995" s="2" t="s">
        <v>554</v>
      </c>
      <c r="D995" s="104" t="s">
        <v>87</v>
      </c>
      <c r="E995" s="104" t="s">
        <v>319</v>
      </c>
      <c r="F995" s="105">
        <v>4</v>
      </c>
    </row>
    <row r="996" spans="2:6" ht="15">
      <c r="B996" s="103">
        <v>84</v>
      </c>
      <c r="C996" s="2" t="s">
        <v>677</v>
      </c>
      <c r="D996" s="104" t="s">
        <v>285</v>
      </c>
      <c r="E996" s="104" t="s">
        <v>366</v>
      </c>
      <c r="F996" s="105">
        <v>10</v>
      </c>
    </row>
    <row r="997" spans="2:6" ht="15">
      <c r="B997" s="103">
        <v>85</v>
      </c>
      <c r="C997" s="2" t="s">
        <v>701</v>
      </c>
      <c r="D997" s="104" t="s">
        <v>202</v>
      </c>
      <c r="E997" s="104" t="s">
        <v>318</v>
      </c>
      <c r="F997" s="105">
        <v>8</v>
      </c>
    </row>
    <row r="998" spans="2:6" ht="15">
      <c r="B998" s="103">
        <v>86</v>
      </c>
      <c r="C998" s="2" t="s">
        <v>132</v>
      </c>
      <c r="D998" s="104" t="s">
        <v>391</v>
      </c>
      <c r="E998" s="104" t="s">
        <v>543</v>
      </c>
      <c r="F998" s="105">
        <v>8</v>
      </c>
    </row>
    <row r="999" spans="2:6" ht="15">
      <c r="B999" s="103">
        <v>87</v>
      </c>
      <c r="C999" s="2" t="s">
        <v>330</v>
      </c>
      <c r="D999" s="104" t="s">
        <v>391</v>
      </c>
      <c r="E999" s="104" t="s">
        <v>256</v>
      </c>
      <c r="F999" s="105">
        <v>4</v>
      </c>
    </row>
    <row r="1000" spans="2:6" ht="15">
      <c r="B1000" s="103">
        <v>88</v>
      </c>
      <c r="C1000" s="2" t="s">
        <v>1234</v>
      </c>
      <c r="D1000" s="104" t="s">
        <v>495</v>
      </c>
      <c r="E1000" s="104" t="s">
        <v>232</v>
      </c>
      <c r="F1000" s="105">
        <v>4</v>
      </c>
    </row>
    <row r="1001" spans="2:6" ht="15">
      <c r="B1001" s="103">
        <v>89</v>
      </c>
      <c r="C1001" s="2" t="s">
        <v>618</v>
      </c>
      <c r="D1001" s="104" t="s">
        <v>87</v>
      </c>
      <c r="E1001" s="104" t="s">
        <v>256</v>
      </c>
      <c r="F1001" s="105">
        <v>4</v>
      </c>
    </row>
    <row r="1002" spans="2:6" ht="15">
      <c r="B1002" s="103">
        <v>90</v>
      </c>
      <c r="C1002" s="2" t="s">
        <v>629</v>
      </c>
      <c r="D1002" s="104" t="s">
        <v>87</v>
      </c>
      <c r="E1002" s="104" t="s">
        <v>428</v>
      </c>
      <c r="F1002" s="105">
        <v>6</v>
      </c>
    </row>
    <row r="1003" spans="2:6" ht="15">
      <c r="B1003" s="103">
        <v>91</v>
      </c>
      <c r="C1003" s="2" t="s">
        <v>664</v>
      </c>
      <c r="D1003" s="104" t="s">
        <v>285</v>
      </c>
      <c r="E1003" s="104" t="s">
        <v>88</v>
      </c>
      <c r="F1003" s="105">
        <v>7</v>
      </c>
    </row>
    <row r="1004" spans="2:6" ht="15">
      <c r="B1004" s="103">
        <v>92</v>
      </c>
      <c r="C1004" s="2" t="s">
        <v>648</v>
      </c>
      <c r="D1004" s="104" t="s">
        <v>87</v>
      </c>
      <c r="E1004" s="104" t="s">
        <v>713</v>
      </c>
      <c r="F1004" s="105">
        <v>5</v>
      </c>
    </row>
    <row r="1005" spans="2:6" ht="15">
      <c r="B1005" s="103">
        <v>93</v>
      </c>
      <c r="C1005" s="2" t="s">
        <v>645</v>
      </c>
      <c r="D1005" s="104" t="s">
        <v>285</v>
      </c>
      <c r="E1005" s="104" t="s">
        <v>380</v>
      </c>
      <c r="F1005" s="105">
        <v>8</v>
      </c>
    </row>
    <row r="1006" spans="2:6" ht="15">
      <c r="B1006" s="103">
        <v>94</v>
      </c>
      <c r="C1006" s="2" t="s">
        <v>717</v>
      </c>
      <c r="D1006" s="104" t="s">
        <v>285</v>
      </c>
      <c r="E1006" s="104" t="s">
        <v>218</v>
      </c>
      <c r="F1006" s="105">
        <v>10</v>
      </c>
    </row>
    <row r="1007" spans="2:6" ht="15">
      <c r="B1007" s="103">
        <v>95</v>
      </c>
      <c r="C1007" s="2" t="s">
        <v>733</v>
      </c>
      <c r="D1007" s="104" t="s">
        <v>87</v>
      </c>
      <c r="E1007" s="104" t="s">
        <v>505</v>
      </c>
      <c r="F1007" s="105">
        <v>7</v>
      </c>
    </row>
    <row r="1008" spans="2:6" ht="15">
      <c r="B1008" s="103">
        <v>96</v>
      </c>
      <c r="C1008" s="2" t="s">
        <v>726</v>
      </c>
      <c r="D1008" s="104" t="s">
        <v>87</v>
      </c>
      <c r="E1008" s="104" t="s">
        <v>505</v>
      </c>
      <c r="F1008" s="105">
        <v>7</v>
      </c>
    </row>
    <row r="1009" spans="2:6" ht="15">
      <c r="B1009" s="103">
        <v>97</v>
      </c>
      <c r="C1009" s="2" t="s">
        <v>801</v>
      </c>
      <c r="D1009" s="104" t="s">
        <v>285</v>
      </c>
      <c r="E1009" s="104" t="s">
        <v>160</v>
      </c>
      <c r="F1009" s="105">
        <v>6</v>
      </c>
    </row>
    <row r="1010" spans="2:6" ht="15">
      <c r="B1010" s="103">
        <v>98</v>
      </c>
      <c r="C1010" s="2" t="s">
        <v>739</v>
      </c>
      <c r="D1010" s="104" t="s">
        <v>285</v>
      </c>
      <c r="E1010" s="104" t="s">
        <v>351</v>
      </c>
      <c r="F1010" s="105">
        <v>9</v>
      </c>
    </row>
    <row r="1011" spans="2:6" ht="15">
      <c r="B1011" s="103">
        <v>99</v>
      </c>
      <c r="C1011" s="2" t="s">
        <v>640</v>
      </c>
      <c r="D1011" s="104" t="s">
        <v>202</v>
      </c>
      <c r="E1011" s="104" t="s">
        <v>269</v>
      </c>
      <c r="F1011" s="105">
        <v>6</v>
      </c>
    </row>
    <row r="1012" spans="2:6" ht="15">
      <c r="B1012" s="103">
        <v>100</v>
      </c>
      <c r="C1012" s="2" t="s">
        <v>402</v>
      </c>
      <c r="D1012" s="104" t="s">
        <v>202</v>
      </c>
      <c r="E1012" s="104" t="s">
        <v>437</v>
      </c>
      <c r="F1012" s="105">
        <v>9</v>
      </c>
    </row>
    <row r="1013" spans="2:6" ht="15">
      <c r="B1013" s="103">
        <v>101</v>
      </c>
      <c r="C1013" s="2" t="s">
        <v>718</v>
      </c>
      <c r="D1013" s="104" t="s">
        <v>285</v>
      </c>
      <c r="E1013" s="104" t="s">
        <v>505</v>
      </c>
      <c r="F1013" s="105">
        <v>7</v>
      </c>
    </row>
    <row r="1014" spans="2:6" ht="15">
      <c r="B1014" s="103">
        <v>102</v>
      </c>
      <c r="C1014" s="2" t="s">
        <v>745</v>
      </c>
      <c r="D1014" s="104" t="s">
        <v>391</v>
      </c>
      <c r="E1014" s="104" t="s">
        <v>380</v>
      </c>
      <c r="F1014" s="105">
        <v>8</v>
      </c>
    </row>
    <row r="1015" spans="2:6" ht="15">
      <c r="B1015" s="103">
        <v>103</v>
      </c>
      <c r="C1015" s="2" t="s">
        <v>792</v>
      </c>
      <c r="D1015" s="104" t="s">
        <v>688</v>
      </c>
      <c r="E1015" s="104" t="s">
        <v>88</v>
      </c>
      <c r="F1015" s="105">
        <v>7</v>
      </c>
    </row>
    <row r="1016" spans="2:6" ht="15">
      <c r="B1016" s="103">
        <v>104</v>
      </c>
      <c r="C1016" s="2" t="s">
        <v>1235</v>
      </c>
      <c r="D1016" s="104" t="s">
        <v>87</v>
      </c>
      <c r="E1016" s="104" t="s">
        <v>112</v>
      </c>
      <c r="F1016" s="105">
        <v>9</v>
      </c>
    </row>
    <row r="1017" spans="2:6" ht="15">
      <c r="B1017" s="103">
        <v>105</v>
      </c>
      <c r="C1017" s="2" t="s">
        <v>735</v>
      </c>
      <c r="D1017" s="104" t="s">
        <v>391</v>
      </c>
      <c r="E1017" s="104" t="s">
        <v>182</v>
      </c>
      <c r="F1017" s="105">
        <v>5</v>
      </c>
    </row>
    <row r="1018" spans="2:6" ht="15">
      <c r="B1018" s="103">
        <v>106</v>
      </c>
      <c r="C1018" s="2" t="s">
        <v>803</v>
      </c>
      <c r="D1018" s="104" t="s">
        <v>688</v>
      </c>
      <c r="E1018" s="104" t="s">
        <v>218</v>
      </c>
      <c r="F1018" s="105">
        <v>10</v>
      </c>
    </row>
    <row r="1019" spans="2:6" ht="15">
      <c r="B1019" s="103">
        <v>107</v>
      </c>
      <c r="C1019" s="2" t="s">
        <v>783</v>
      </c>
      <c r="D1019" s="104" t="s">
        <v>285</v>
      </c>
      <c r="E1019" s="104" t="s">
        <v>183</v>
      </c>
      <c r="F1019" s="105">
        <v>8</v>
      </c>
    </row>
    <row r="1020" spans="2:6" ht="15">
      <c r="B1020" s="103">
        <v>108</v>
      </c>
      <c r="C1020" s="2" t="s">
        <v>1236</v>
      </c>
      <c r="D1020" s="104" t="s">
        <v>391</v>
      </c>
      <c r="E1020" s="104" t="s">
        <v>428</v>
      </c>
      <c r="F1020" s="105">
        <v>6</v>
      </c>
    </row>
    <row r="1021" spans="2:6" ht="15">
      <c r="B1021" s="103">
        <v>109</v>
      </c>
      <c r="C1021" s="2" t="s">
        <v>789</v>
      </c>
      <c r="D1021" s="104" t="s">
        <v>285</v>
      </c>
      <c r="E1021" s="104" t="s">
        <v>232</v>
      </c>
      <c r="F1021" s="105">
        <v>4</v>
      </c>
    </row>
    <row r="1022" spans="2:6" ht="15">
      <c r="B1022" s="103">
        <v>110</v>
      </c>
      <c r="C1022" s="2" t="s">
        <v>767</v>
      </c>
      <c r="D1022" s="104" t="s">
        <v>87</v>
      </c>
      <c r="E1022" s="104" t="s">
        <v>88</v>
      </c>
      <c r="F1022" s="105">
        <v>7</v>
      </c>
    </row>
    <row r="1023" spans="2:6" ht="15">
      <c r="B1023" s="103">
        <v>111</v>
      </c>
      <c r="C1023" s="2" t="s">
        <v>1237</v>
      </c>
      <c r="D1023" s="104" t="s">
        <v>391</v>
      </c>
      <c r="E1023" s="104" t="s">
        <v>520</v>
      </c>
      <c r="F1023" s="105">
        <v>7</v>
      </c>
    </row>
    <row r="1024" spans="2:6" ht="15">
      <c r="B1024" s="103">
        <v>112</v>
      </c>
      <c r="C1024" s="2" t="s">
        <v>698</v>
      </c>
      <c r="D1024" s="104" t="s">
        <v>202</v>
      </c>
      <c r="E1024" s="104" t="s">
        <v>543</v>
      </c>
      <c r="F1024" s="105">
        <v>8</v>
      </c>
    </row>
    <row r="1025" spans="2:6" ht="15">
      <c r="B1025" s="103">
        <v>113</v>
      </c>
      <c r="C1025" s="2" t="s">
        <v>225</v>
      </c>
      <c r="D1025" s="104" t="s">
        <v>202</v>
      </c>
      <c r="E1025" s="104" t="s">
        <v>505</v>
      </c>
      <c r="F1025" s="105">
        <v>7</v>
      </c>
    </row>
    <row r="1026" spans="2:6" ht="15">
      <c r="B1026" s="103">
        <v>114</v>
      </c>
      <c r="C1026" s="2" t="s">
        <v>331</v>
      </c>
      <c r="D1026" s="104" t="s">
        <v>87</v>
      </c>
      <c r="E1026" s="104" t="s">
        <v>289</v>
      </c>
      <c r="F1026" s="105">
        <v>7</v>
      </c>
    </row>
    <row r="1027" spans="2:6" ht="15">
      <c r="B1027" s="103">
        <v>115</v>
      </c>
      <c r="C1027" s="2" t="s">
        <v>721</v>
      </c>
      <c r="D1027" s="104" t="s">
        <v>391</v>
      </c>
      <c r="E1027" s="104" t="s">
        <v>218</v>
      </c>
      <c r="F1027" s="105">
        <v>10</v>
      </c>
    </row>
    <row r="1028" spans="2:6" ht="15">
      <c r="B1028" s="103">
        <v>116</v>
      </c>
      <c r="C1028" s="2" t="s">
        <v>208</v>
      </c>
      <c r="D1028" s="104" t="s">
        <v>202</v>
      </c>
      <c r="E1028" s="104" t="s">
        <v>160</v>
      </c>
      <c r="F1028" s="105">
        <v>6</v>
      </c>
    </row>
    <row r="1029" spans="2:6" ht="15">
      <c r="B1029" s="103">
        <v>117</v>
      </c>
      <c r="C1029" s="2" t="s">
        <v>977</v>
      </c>
      <c r="D1029" s="104" t="s">
        <v>495</v>
      </c>
      <c r="E1029" s="104" t="s">
        <v>162</v>
      </c>
      <c r="F1029" s="105">
        <v>6</v>
      </c>
    </row>
    <row r="1030" spans="2:6" ht="15">
      <c r="B1030" s="103">
        <v>118</v>
      </c>
      <c r="C1030" s="2" t="s">
        <v>774</v>
      </c>
      <c r="D1030" s="104" t="s">
        <v>285</v>
      </c>
      <c r="E1030" s="104" t="s">
        <v>182</v>
      </c>
      <c r="F1030" s="105">
        <v>5</v>
      </c>
    </row>
    <row r="1031" spans="2:6" ht="15">
      <c r="B1031" s="103">
        <v>119</v>
      </c>
      <c r="C1031" s="2" t="s">
        <v>681</v>
      </c>
      <c r="D1031" s="104" t="s">
        <v>87</v>
      </c>
      <c r="E1031" s="104" t="s">
        <v>623</v>
      </c>
      <c r="F1031" s="105">
        <v>4</v>
      </c>
    </row>
    <row r="1032" spans="2:6" ht="15">
      <c r="B1032" s="103">
        <v>120</v>
      </c>
      <c r="C1032" s="2" t="s">
        <v>260</v>
      </c>
      <c r="D1032" s="104" t="s">
        <v>87</v>
      </c>
      <c r="E1032" s="104" t="s">
        <v>623</v>
      </c>
      <c r="F1032" s="105">
        <v>4</v>
      </c>
    </row>
    <row r="1033" spans="2:6" ht="15">
      <c r="B1033" s="103">
        <v>121</v>
      </c>
      <c r="C1033" s="2" t="s">
        <v>724</v>
      </c>
      <c r="D1033" s="104" t="s">
        <v>391</v>
      </c>
      <c r="E1033" s="104" t="s">
        <v>112</v>
      </c>
      <c r="F1033" s="105">
        <v>9</v>
      </c>
    </row>
    <row r="1034" spans="2:6" ht="15">
      <c r="B1034" s="103">
        <v>122</v>
      </c>
      <c r="C1034" s="2" t="s">
        <v>756</v>
      </c>
      <c r="D1034" s="104" t="s">
        <v>285</v>
      </c>
      <c r="E1034" s="104" t="s">
        <v>319</v>
      </c>
      <c r="F1034" s="105">
        <v>4</v>
      </c>
    </row>
    <row r="1035" spans="2:6" ht="15">
      <c r="B1035" s="103">
        <v>123</v>
      </c>
      <c r="C1035" s="2" t="s">
        <v>606</v>
      </c>
      <c r="D1035" s="104" t="s">
        <v>285</v>
      </c>
      <c r="E1035" s="104" t="s">
        <v>713</v>
      </c>
      <c r="F1035" s="105">
        <v>5</v>
      </c>
    </row>
    <row r="1036" spans="2:6" ht="15">
      <c r="B1036" s="103">
        <v>124</v>
      </c>
      <c r="C1036" s="2" t="s">
        <v>821</v>
      </c>
      <c r="D1036" s="104" t="s">
        <v>285</v>
      </c>
      <c r="E1036" s="104" t="s">
        <v>351</v>
      </c>
      <c r="F1036" s="105">
        <v>9</v>
      </c>
    </row>
    <row r="1037" spans="2:6" ht="15">
      <c r="B1037" s="103">
        <v>125</v>
      </c>
      <c r="C1037" s="2" t="s">
        <v>573</v>
      </c>
      <c r="D1037" s="104" t="s">
        <v>202</v>
      </c>
      <c r="E1037" s="104" t="s">
        <v>289</v>
      </c>
      <c r="F1037" s="105">
        <v>7</v>
      </c>
    </row>
    <row r="1038" spans="2:6" ht="15">
      <c r="B1038" s="103">
        <v>126</v>
      </c>
      <c r="C1038" s="2" t="s">
        <v>772</v>
      </c>
      <c r="D1038" s="104" t="s">
        <v>285</v>
      </c>
      <c r="E1038" s="104" t="s">
        <v>428</v>
      </c>
      <c r="F1038" s="105">
        <v>6</v>
      </c>
    </row>
    <row r="1039" spans="2:6" ht="15">
      <c r="B1039" s="103">
        <v>127</v>
      </c>
      <c r="C1039" s="2" t="s">
        <v>880</v>
      </c>
      <c r="D1039" s="104" t="s">
        <v>391</v>
      </c>
      <c r="E1039" s="104" t="s">
        <v>162</v>
      </c>
      <c r="F1039" s="105">
        <v>6</v>
      </c>
    </row>
    <row r="1040" spans="2:6" ht="15">
      <c r="B1040" s="103">
        <v>128</v>
      </c>
      <c r="C1040" s="2" t="s">
        <v>1238</v>
      </c>
      <c r="D1040" s="104" t="s">
        <v>391</v>
      </c>
      <c r="E1040" s="104" t="s">
        <v>218</v>
      </c>
      <c r="F1040" s="105">
        <v>10</v>
      </c>
    </row>
    <row r="1041" spans="2:6" ht="15">
      <c r="B1041" s="103">
        <v>129</v>
      </c>
      <c r="C1041" s="2" t="s">
        <v>884</v>
      </c>
      <c r="D1041" s="104" t="s">
        <v>202</v>
      </c>
      <c r="E1041" s="104" t="s">
        <v>142</v>
      </c>
      <c r="F1041" s="105">
        <v>6</v>
      </c>
    </row>
    <row r="1042" spans="2:6" ht="15">
      <c r="B1042" s="103">
        <v>130</v>
      </c>
      <c r="C1042" s="2" t="s">
        <v>1239</v>
      </c>
      <c r="D1042" s="104" t="s">
        <v>391</v>
      </c>
      <c r="E1042" s="104" t="s">
        <v>232</v>
      </c>
      <c r="F1042" s="105">
        <v>4</v>
      </c>
    </row>
    <row r="1043" spans="2:6" ht="15">
      <c r="B1043" s="103">
        <v>131</v>
      </c>
      <c r="C1043" s="2" t="s">
        <v>607</v>
      </c>
      <c r="D1043" s="104" t="s">
        <v>87</v>
      </c>
      <c r="E1043" s="104" t="s">
        <v>437</v>
      </c>
      <c r="F1043" s="105">
        <v>9</v>
      </c>
    </row>
    <row r="1044" spans="2:6" ht="15">
      <c r="B1044" s="103">
        <v>132</v>
      </c>
      <c r="C1044" s="2" t="s">
        <v>813</v>
      </c>
      <c r="D1044" s="104" t="s">
        <v>285</v>
      </c>
      <c r="E1044" s="104" t="s">
        <v>112</v>
      </c>
      <c r="F1044" s="105">
        <v>9</v>
      </c>
    </row>
    <row r="1045" spans="2:6" ht="15">
      <c r="B1045" s="103">
        <v>133</v>
      </c>
      <c r="C1045" s="2" t="s">
        <v>614</v>
      </c>
      <c r="D1045" s="104" t="s">
        <v>285</v>
      </c>
      <c r="E1045" s="104" t="s">
        <v>543</v>
      </c>
      <c r="F1045" s="105">
        <v>8</v>
      </c>
    </row>
    <row r="1046" spans="2:6" ht="15">
      <c r="B1046" s="103">
        <v>134</v>
      </c>
      <c r="C1046" s="2" t="s">
        <v>827</v>
      </c>
      <c r="D1046" s="104" t="s">
        <v>391</v>
      </c>
      <c r="E1046" s="104" t="s">
        <v>160</v>
      </c>
      <c r="F1046" s="105">
        <v>6</v>
      </c>
    </row>
    <row r="1047" spans="2:6" ht="15">
      <c r="B1047" s="103">
        <v>135</v>
      </c>
      <c r="C1047" s="2" t="s">
        <v>1215</v>
      </c>
      <c r="D1047" s="104" t="s">
        <v>688</v>
      </c>
      <c r="E1047" s="104" t="s">
        <v>160</v>
      </c>
      <c r="F1047" s="105">
        <v>6</v>
      </c>
    </row>
    <row r="1048" spans="2:6" ht="15">
      <c r="B1048" s="103">
        <v>136</v>
      </c>
      <c r="C1048" s="2" t="s">
        <v>719</v>
      </c>
      <c r="D1048" s="104" t="s">
        <v>285</v>
      </c>
      <c r="E1048" s="104" t="s">
        <v>112</v>
      </c>
      <c r="F1048" s="105">
        <v>9</v>
      </c>
    </row>
    <row r="1049" spans="2:6" ht="15">
      <c r="B1049" s="103">
        <v>137</v>
      </c>
      <c r="C1049" s="2" t="s">
        <v>768</v>
      </c>
      <c r="D1049" s="104" t="s">
        <v>87</v>
      </c>
      <c r="E1049" s="104" t="s">
        <v>366</v>
      </c>
      <c r="F1049" s="105">
        <v>10</v>
      </c>
    </row>
    <row r="1050" spans="2:6" ht="15">
      <c r="B1050" s="103">
        <v>138</v>
      </c>
      <c r="C1050" s="2" t="s">
        <v>732</v>
      </c>
      <c r="D1050" s="104" t="s">
        <v>87</v>
      </c>
      <c r="E1050" s="104" t="s">
        <v>269</v>
      </c>
      <c r="F1050" s="105">
        <v>6</v>
      </c>
    </row>
    <row r="1051" spans="2:6" ht="15">
      <c r="B1051" s="103">
        <v>139</v>
      </c>
      <c r="C1051" s="2" t="s">
        <v>1206</v>
      </c>
      <c r="D1051" s="104" t="s">
        <v>688</v>
      </c>
      <c r="E1051" s="104" t="s">
        <v>269</v>
      </c>
      <c r="F1051" s="105">
        <v>6</v>
      </c>
    </row>
    <row r="1052" spans="2:6" ht="15">
      <c r="B1052" s="103">
        <v>140</v>
      </c>
      <c r="C1052" s="2" t="s">
        <v>942</v>
      </c>
      <c r="D1052" s="104" t="s">
        <v>202</v>
      </c>
      <c r="E1052" s="104" t="s">
        <v>480</v>
      </c>
      <c r="F1052" s="105">
        <v>10</v>
      </c>
    </row>
    <row r="1053" spans="2:6" ht="15">
      <c r="B1053" s="103">
        <v>141</v>
      </c>
      <c r="C1053" s="2" t="s">
        <v>1240</v>
      </c>
      <c r="D1053" s="104" t="s">
        <v>391</v>
      </c>
      <c r="E1053" s="104" t="s">
        <v>713</v>
      </c>
      <c r="F1053" s="105">
        <v>5</v>
      </c>
    </row>
    <row r="1054" spans="2:6" ht="15">
      <c r="B1054" s="103">
        <v>142</v>
      </c>
      <c r="C1054" s="2" t="s">
        <v>467</v>
      </c>
      <c r="D1054" s="104" t="s">
        <v>87</v>
      </c>
      <c r="E1054" s="104" t="s">
        <v>713</v>
      </c>
      <c r="F1054" s="105">
        <v>5</v>
      </c>
    </row>
    <row r="1055" spans="2:6" ht="15">
      <c r="B1055" s="103">
        <v>143</v>
      </c>
      <c r="C1055" s="2" t="s">
        <v>855</v>
      </c>
      <c r="D1055" s="104" t="s">
        <v>285</v>
      </c>
      <c r="E1055" s="104" t="s">
        <v>713</v>
      </c>
      <c r="F1055" s="105">
        <v>5</v>
      </c>
    </row>
    <row r="1056" spans="2:6" ht="15">
      <c r="B1056" s="103">
        <v>144</v>
      </c>
      <c r="C1056" s="2" t="s">
        <v>1207</v>
      </c>
      <c r="D1056" s="104" t="s">
        <v>688</v>
      </c>
      <c r="E1056" s="104" t="s">
        <v>380</v>
      </c>
      <c r="F1056" s="105">
        <v>8</v>
      </c>
    </row>
    <row r="1057" spans="2:6" ht="15">
      <c r="B1057" s="103">
        <v>145</v>
      </c>
      <c r="C1057" s="2" t="s">
        <v>933</v>
      </c>
      <c r="D1057" s="104" t="s">
        <v>495</v>
      </c>
      <c r="E1057" s="104" t="s">
        <v>112</v>
      </c>
      <c r="F1057" s="105">
        <v>9</v>
      </c>
    </row>
    <row r="1058" spans="2:6" ht="15">
      <c r="B1058" s="103">
        <v>146</v>
      </c>
      <c r="C1058" s="2" t="s">
        <v>906</v>
      </c>
      <c r="D1058" s="104" t="s">
        <v>495</v>
      </c>
      <c r="E1058" s="104" t="s">
        <v>88</v>
      </c>
      <c r="F1058" s="105">
        <v>7</v>
      </c>
    </row>
    <row r="1059" spans="2:6" ht="15">
      <c r="B1059" s="103">
        <v>147</v>
      </c>
      <c r="C1059" s="2" t="s">
        <v>916</v>
      </c>
      <c r="D1059" s="104" t="s">
        <v>285</v>
      </c>
      <c r="E1059" s="104" t="s">
        <v>269</v>
      </c>
      <c r="F1059" s="105">
        <v>6</v>
      </c>
    </row>
    <row r="1060" spans="2:6" ht="15">
      <c r="B1060" s="103">
        <v>148</v>
      </c>
      <c r="C1060" s="2" t="s">
        <v>873</v>
      </c>
      <c r="D1060" s="104" t="s">
        <v>202</v>
      </c>
      <c r="E1060" s="104" t="s">
        <v>366</v>
      </c>
      <c r="F1060" s="105">
        <v>10</v>
      </c>
    </row>
    <row r="1061" spans="2:6" ht="15">
      <c r="B1061" s="103">
        <v>149</v>
      </c>
      <c r="C1061" s="2" t="s">
        <v>1043</v>
      </c>
      <c r="D1061" s="104" t="s">
        <v>285</v>
      </c>
      <c r="E1061" s="104" t="s">
        <v>623</v>
      </c>
      <c r="F1061" s="105">
        <v>4</v>
      </c>
    </row>
    <row r="1062" spans="2:6" ht="15">
      <c r="B1062" s="103">
        <v>150</v>
      </c>
      <c r="C1062" s="2" t="s">
        <v>1007</v>
      </c>
      <c r="D1062" s="104" t="s">
        <v>495</v>
      </c>
      <c r="E1062" s="104" t="s">
        <v>351</v>
      </c>
      <c r="F1062" s="105">
        <v>9</v>
      </c>
    </row>
    <row r="1063" spans="2:6" ht="15">
      <c r="B1063" s="103">
        <v>151</v>
      </c>
      <c r="C1063" s="2" t="s">
        <v>438</v>
      </c>
      <c r="D1063" s="104" t="s">
        <v>285</v>
      </c>
      <c r="E1063" s="104" t="s">
        <v>278</v>
      </c>
      <c r="F1063" s="105">
        <v>8</v>
      </c>
    </row>
    <row r="1064" spans="2:6" ht="15">
      <c r="B1064" s="103">
        <v>152</v>
      </c>
      <c r="C1064" s="2" t="s">
        <v>925</v>
      </c>
      <c r="D1064" s="104" t="s">
        <v>202</v>
      </c>
      <c r="E1064" s="104" t="s">
        <v>489</v>
      </c>
      <c r="F1064" s="105">
        <v>6</v>
      </c>
    </row>
    <row r="1065" spans="2:6" ht="15">
      <c r="B1065" s="103">
        <v>153</v>
      </c>
      <c r="C1065" s="2" t="s">
        <v>1212</v>
      </c>
      <c r="D1065" s="104" t="s">
        <v>688</v>
      </c>
      <c r="E1065" s="104" t="s">
        <v>279</v>
      </c>
      <c r="F1065" s="105">
        <v>9</v>
      </c>
    </row>
    <row r="1066" spans="2:6" ht="15">
      <c r="B1066" s="103">
        <v>154</v>
      </c>
      <c r="C1066" s="2" t="s">
        <v>936</v>
      </c>
      <c r="D1066" s="104" t="s">
        <v>285</v>
      </c>
      <c r="E1066" s="104" t="s">
        <v>162</v>
      </c>
      <c r="F1066" s="105">
        <v>6</v>
      </c>
    </row>
    <row r="1067" spans="2:6" ht="15">
      <c r="B1067" s="103">
        <v>155</v>
      </c>
      <c r="C1067" s="2" t="s">
        <v>524</v>
      </c>
      <c r="D1067" s="104" t="s">
        <v>285</v>
      </c>
      <c r="E1067" s="104" t="s">
        <v>126</v>
      </c>
      <c r="F1067" s="105">
        <v>8</v>
      </c>
    </row>
    <row r="1068" spans="2:6" ht="15">
      <c r="B1068" s="103">
        <v>156</v>
      </c>
      <c r="C1068" s="2" t="s">
        <v>964</v>
      </c>
      <c r="D1068" s="104" t="s">
        <v>202</v>
      </c>
      <c r="E1068" s="104" t="s">
        <v>256</v>
      </c>
      <c r="F1068" s="105">
        <v>4</v>
      </c>
    </row>
    <row r="1069" spans="2:6" ht="15">
      <c r="B1069" s="103">
        <v>157</v>
      </c>
      <c r="C1069" s="2" t="s">
        <v>1214</v>
      </c>
      <c r="D1069" s="104" t="s">
        <v>688</v>
      </c>
      <c r="E1069" s="104" t="s">
        <v>319</v>
      </c>
      <c r="F1069" s="105">
        <v>4</v>
      </c>
    </row>
    <row r="1070" spans="2:6" ht="15">
      <c r="B1070" s="103">
        <v>158</v>
      </c>
      <c r="C1070" s="2" t="s">
        <v>948</v>
      </c>
      <c r="D1070" s="104" t="s">
        <v>495</v>
      </c>
      <c r="E1070" s="104" t="s">
        <v>220</v>
      </c>
      <c r="F1070" s="105">
        <v>5</v>
      </c>
    </row>
    <row r="1071" spans="2:6" ht="15">
      <c r="B1071" s="103">
        <v>159</v>
      </c>
      <c r="C1071" s="2" t="s">
        <v>1003</v>
      </c>
      <c r="D1071" s="104" t="s">
        <v>391</v>
      </c>
      <c r="E1071" s="104" t="s">
        <v>269</v>
      </c>
      <c r="F1071" s="105">
        <v>6</v>
      </c>
    </row>
    <row r="1072" spans="2:6" ht="15">
      <c r="B1072" s="103">
        <v>160</v>
      </c>
      <c r="C1072" s="2" t="s">
        <v>754</v>
      </c>
      <c r="D1072" s="104" t="s">
        <v>87</v>
      </c>
      <c r="E1072" s="104" t="s">
        <v>623</v>
      </c>
      <c r="F1072" s="105">
        <v>4</v>
      </c>
    </row>
    <row r="1073" spans="2:6" ht="15">
      <c r="B1073" s="103">
        <v>161</v>
      </c>
      <c r="C1073" s="2" t="s">
        <v>825</v>
      </c>
      <c r="D1073" s="104" t="s">
        <v>202</v>
      </c>
      <c r="E1073" s="104" t="s">
        <v>279</v>
      </c>
      <c r="F1073" s="105">
        <v>9</v>
      </c>
    </row>
    <row r="1074" spans="2:6" ht="15">
      <c r="B1074" s="103">
        <v>162</v>
      </c>
      <c r="C1074" s="2" t="s">
        <v>955</v>
      </c>
      <c r="D1074" s="104" t="s">
        <v>391</v>
      </c>
      <c r="E1074" s="104" t="s">
        <v>351</v>
      </c>
      <c r="F1074" s="105">
        <v>9</v>
      </c>
    </row>
    <row r="1075" spans="2:6" ht="15">
      <c r="B1075" s="103">
        <v>163</v>
      </c>
      <c r="C1075" s="2" t="s">
        <v>1030</v>
      </c>
      <c r="D1075" s="104" t="s">
        <v>202</v>
      </c>
      <c r="E1075" s="104" t="s">
        <v>351</v>
      </c>
      <c r="F1075" s="105">
        <v>9</v>
      </c>
    </row>
    <row r="1076" spans="2:6" ht="15">
      <c r="B1076" s="103">
        <v>164</v>
      </c>
      <c r="C1076" s="2" t="s">
        <v>915</v>
      </c>
      <c r="D1076" s="104" t="s">
        <v>285</v>
      </c>
      <c r="E1076" s="104" t="s">
        <v>218</v>
      </c>
      <c r="F1076" s="105">
        <v>10</v>
      </c>
    </row>
    <row r="1077" spans="2:6" ht="15">
      <c r="B1077" s="103">
        <v>165</v>
      </c>
      <c r="C1077" s="2" t="s">
        <v>576</v>
      </c>
      <c r="D1077" s="104" t="s">
        <v>87</v>
      </c>
      <c r="E1077" s="104" t="s">
        <v>351</v>
      </c>
      <c r="F1077" s="105">
        <v>9</v>
      </c>
    </row>
    <row r="1078" spans="2:6" ht="15">
      <c r="B1078" s="103">
        <v>166</v>
      </c>
      <c r="C1078" s="2" t="s">
        <v>1219</v>
      </c>
      <c r="D1078" s="104" t="s">
        <v>688</v>
      </c>
      <c r="E1078" s="104" t="s">
        <v>182</v>
      </c>
      <c r="F1078" s="105">
        <v>5</v>
      </c>
    </row>
    <row r="1079" spans="2:6" ht="15">
      <c r="B1079" s="103">
        <v>167</v>
      </c>
      <c r="C1079" s="2" t="s">
        <v>1156</v>
      </c>
      <c r="D1079" s="104" t="s">
        <v>87</v>
      </c>
      <c r="E1079" s="104" t="s">
        <v>278</v>
      </c>
      <c r="F1079" s="105">
        <v>8</v>
      </c>
    </row>
    <row r="1080" spans="2:6" ht="15">
      <c r="B1080" s="103">
        <v>168</v>
      </c>
      <c r="C1080" s="2" t="s">
        <v>1241</v>
      </c>
      <c r="D1080" s="104" t="s">
        <v>285</v>
      </c>
      <c r="E1080" s="104" t="s">
        <v>218</v>
      </c>
      <c r="F1080" s="105">
        <v>10</v>
      </c>
    </row>
    <row r="1081" spans="2:6" ht="15">
      <c r="B1081" s="103">
        <v>169</v>
      </c>
      <c r="C1081" s="2" t="s">
        <v>1038</v>
      </c>
      <c r="D1081" s="104" t="s">
        <v>495</v>
      </c>
      <c r="E1081" s="104" t="s">
        <v>318</v>
      </c>
      <c r="F1081" s="105">
        <v>8</v>
      </c>
    </row>
    <row r="1082" spans="2:6" ht="15">
      <c r="B1082" s="103">
        <v>170</v>
      </c>
      <c r="C1082" s="2" t="s">
        <v>1004</v>
      </c>
      <c r="D1082" s="104" t="s">
        <v>87</v>
      </c>
      <c r="E1082" s="104" t="s">
        <v>489</v>
      </c>
      <c r="F1082" s="105">
        <v>6</v>
      </c>
    </row>
    <row r="1083" spans="2:6" ht="15">
      <c r="B1083" s="103">
        <v>171</v>
      </c>
      <c r="C1083" s="2" t="s">
        <v>1208</v>
      </c>
      <c r="D1083" s="104" t="s">
        <v>688</v>
      </c>
      <c r="E1083" s="104" t="s">
        <v>289</v>
      </c>
      <c r="F1083" s="105">
        <v>7</v>
      </c>
    </row>
    <row r="1084" spans="2:6" ht="15">
      <c r="B1084" s="103">
        <v>172</v>
      </c>
      <c r="C1084" s="2" t="s">
        <v>876</v>
      </c>
      <c r="D1084" s="104" t="s">
        <v>285</v>
      </c>
      <c r="E1084" s="104" t="s">
        <v>319</v>
      </c>
      <c r="F1084" s="105">
        <v>4</v>
      </c>
    </row>
    <row r="1085" spans="2:6" ht="15">
      <c r="B1085" s="103">
        <v>173</v>
      </c>
      <c r="C1085" s="2" t="s">
        <v>1242</v>
      </c>
      <c r="D1085" s="104" t="s">
        <v>495</v>
      </c>
      <c r="E1085" s="104" t="s">
        <v>380</v>
      </c>
      <c r="F1085" s="105">
        <v>8</v>
      </c>
    </row>
    <row r="1086" spans="2:6" ht="15">
      <c r="B1086" s="103">
        <v>174</v>
      </c>
      <c r="C1086" s="2" t="s">
        <v>1243</v>
      </c>
      <c r="D1086" s="104" t="s">
        <v>391</v>
      </c>
      <c r="E1086" s="104" t="s">
        <v>489</v>
      </c>
      <c r="F1086" s="105">
        <v>6</v>
      </c>
    </row>
    <row r="1087" spans="2:6" ht="15">
      <c r="B1087" s="103">
        <v>175</v>
      </c>
      <c r="C1087" s="2" t="s">
        <v>1010</v>
      </c>
      <c r="D1087" s="104" t="s">
        <v>285</v>
      </c>
      <c r="E1087" s="104" t="s">
        <v>437</v>
      </c>
      <c r="F1087" s="105">
        <v>9</v>
      </c>
    </row>
    <row r="1088" spans="2:6" ht="15">
      <c r="B1088" s="103">
        <v>176</v>
      </c>
      <c r="C1088" s="2" t="s">
        <v>889</v>
      </c>
      <c r="D1088" s="104" t="s">
        <v>391</v>
      </c>
      <c r="E1088" s="104" t="s">
        <v>480</v>
      </c>
      <c r="F1088" s="105">
        <v>10</v>
      </c>
    </row>
    <row r="1089" spans="2:6" ht="15">
      <c r="B1089" s="103">
        <v>177</v>
      </c>
      <c r="C1089" s="2" t="s">
        <v>770</v>
      </c>
      <c r="D1089" s="104" t="s">
        <v>202</v>
      </c>
      <c r="E1089" s="104" t="s">
        <v>278</v>
      </c>
      <c r="F1089" s="105">
        <v>8</v>
      </c>
    </row>
    <row r="1090" spans="2:6" ht="15">
      <c r="B1090" s="103">
        <v>178</v>
      </c>
      <c r="C1090" s="2" t="s">
        <v>636</v>
      </c>
      <c r="D1090" s="104" t="s">
        <v>87</v>
      </c>
      <c r="E1090" s="104" t="s">
        <v>160</v>
      </c>
      <c r="F1090" s="105">
        <v>6</v>
      </c>
    </row>
    <row r="1091" spans="2:6" ht="15">
      <c r="B1091" s="103">
        <v>179</v>
      </c>
      <c r="C1091" s="2" t="s">
        <v>1244</v>
      </c>
      <c r="D1091" s="104" t="s">
        <v>87</v>
      </c>
      <c r="E1091" s="104" t="s">
        <v>489</v>
      </c>
      <c r="F1091" s="105">
        <v>6</v>
      </c>
    </row>
    <row r="1092" spans="2:6" ht="15">
      <c r="B1092" s="103">
        <v>180</v>
      </c>
      <c r="C1092" s="2" t="s">
        <v>1245</v>
      </c>
      <c r="D1092" s="104" t="s">
        <v>495</v>
      </c>
      <c r="E1092" s="104" t="s">
        <v>543</v>
      </c>
      <c r="F1092" s="105">
        <v>8</v>
      </c>
    </row>
    <row r="1093" spans="2:6" ht="15">
      <c r="B1093" s="103">
        <v>181</v>
      </c>
      <c r="C1093" s="2" t="s">
        <v>961</v>
      </c>
      <c r="D1093" s="104" t="s">
        <v>495</v>
      </c>
      <c r="E1093" s="104" t="s">
        <v>269</v>
      </c>
      <c r="F1093" s="105">
        <v>6</v>
      </c>
    </row>
    <row r="1094" spans="2:6" ht="15">
      <c r="B1094" s="103">
        <v>182</v>
      </c>
      <c r="C1094" s="2" t="s">
        <v>896</v>
      </c>
      <c r="D1094" s="104" t="s">
        <v>285</v>
      </c>
      <c r="E1094" s="104" t="s">
        <v>577</v>
      </c>
      <c r="F1094" s="105">
        <v>5</v>
      </c>
    </row>
    <row r="1095" spans="2:6" ht="15">
      <c r="B1095" s="103">
        <v>183</v>
      </c>
      <c r="C1095" s="2" t="s">
        <v>1139</v>
      </c>
      <c r="D1095" s="104" t="s">
        <v>87</v>
      </c>
      <c r="E1095" s="104" t="s">
        <v>220</v>
      </c>
      <c r="F1095" s="105">
        <v>5</v>
      </c>
    </row>
    <row r="1096" spans="2:6" ht="15">
      <c r="B1096" s="103">
        <v>184</v>
      </c>
      <c r="C1096" s="2" t="s">
        <v>912</v>
      </c>
      <c r="D1096" s="104" t="s">
        <v>202</v>
      </c>
      <c r="E1096" s="104" t="s">
        <v>465</v>
      </c>
      <c r="F1096" s="105">
        <v>10</v>
      </c>
    </row>
    <row r="1097" spans="2:6" ht="15">
      <c r="B1097" s="103">
        <v>185</v>
      </c>
      <c r="C1097" s="2" t="s">
        <v>1027</v>
      </c>
      <c r="D1097" s="104" t="s">
        <v>495</v>
      </c>
      <c r="E1097" s="104" t="s">
        <v>218</v>
      </c>
      <c r="F1097" s="105">
        <v>10</v>
      </c>
    </row>
    <row r="1098" spans="2:6" ht="15">
      <c r="B1098" s="103">
        <v>186</v>
      </c>
      <c r="C1098" s="2" t="s">
        <v>899</v>
      </c>
      <c r="D1098" s="104" t="s">
        <v>285</v>
      </c>
      <c r="E1098" s="104" t="s">
        <v>289</v>
      </c>
      <c r="F1098" s="105">
        <v>7</v>
      </c>
    </row>
    <row r="1099" spans="2:6" ht="15">
      <c r="B1099" s="103">
        <v>187</v>
      </c>
      <c r="C1099" s="2" t="s">
        <v>1246</v>
      </c>
      <c r="D1099" s="104" t="s">
        <v>495</v>
      </c>
      <c r="E1099" s="104" t="s">
        <v>278</v>
      </c>
      <c r="F1099" s="105">
        <v>8</v>
      </c>
    </row>
    <row r="1100" spans="2:6" ht="15">
      <c r="B1100" s="103">
        <v>188</v>
      </c>
      <c r="C1100" s="2" t="s">
        <v>1072</v>
      </c>
      <c r="D1100" s="104" t="s">
        <v>202</v>
      </c>
      <c r="E1100" s="104" t="s">
        <v>319</v>
      </c>
      <c r="F1100" s="105">
        <v>4</v>
      </c>
    </row>
    <row r="1101" spans="2:6" ht="15">
      <c r="B1101" s="103">
        <v>189</v>
      </c>
      <c r="C1101" s="2" t="s">
        <v>1182</v>
      </c>
      <c r="D1101" s="104" t="s">
        <v>87</v>
      </c>
      <c r="E1101" s="104" t="s">
        <v>351</v>
      </c>
      <c r="F1101" s="105">
        <v>9</v>
      </c>
    </row>
    <row r="1102" spans="2:6" ht="15">
      <c r="B1102" s="103">
        <v>190</v>
      </c>
      <c r="C1102" s="2" t="s">
        <v>905</v>
      </c>
      <c r="D1102" s="104" t="s">
        <v>391</v>
      </c>
      <c r="E1102" s="104" t="s">
        <v>269</v>
      </c>
      <c r="F1102" s="105">
        <v>6</v>
      </c>
    </row>
    <row r="1103" spans="2:6" ht="15">
      <c r="B1103" s="103">
        <v>191</v>
      </c>
      <c r="C1103" s="2" t="s">
        <v>1247</v>
      </c>
      <c r="D1103" s="104" t="s">
        <v>285</v>
      </c>
      <c r="E1103" s="104" t="s">
        <v>577</v>
      </c>
      <c r="F1103" s="105">
        <v>5</v>
      </c>
    </row>
    <row r="1104" spans="2:6" ht="15">
      <c r="B1104" s="103">
        <v>192</v>
      </c>
      <c r="C1104" s="2" t="s">
        <v>1209</v>
      </c>
      <c r="D1104" s="104" t="s">
        <v>285</v>
      </c>
      <c r="E1104" s="104" t="s">
        <v>269</v>
      </c>
      <c r="F1104" s="105">
        <v>6</v>
      </c>
    </row>
    <row r="1105" spans="2:6" ht="15">
      <c r="B1105" s="103">
        <v>193</v>
      </c>
      <c r="C1105" s="2" t="s">
        <v>1248</v>
      </c>
      <c r="D1105" s="104" t="s">
        <v>285</v>
      </c>
      <c r="E1105" s="104" t="s">
        <v>232</v>
      </c>
      <c r="F1105" s="105">
        <v>4</v>
      </c>
    </row>
    <row r="1106" spans="2:6" ht="15">
      <c r="B1106" s="103">
        <v>194</v>
      </c>
      <c r="C1106" s="2" t="s">
        <v>928</v>
      </c>
      <c r="D1106" s="104" t="s">
        <v>285</v>
      </c>
      <c r="E1106" s="104" t="s">
        <v>543</v>
      </c>
      <c r="F1106" s="105">
        <v>8</v>
      </c>
    </row>
    <row r="1107" spans="2:6" ht="15">
      <c r="B1107" s="103">
        <v>195</v>
      </c>
      <c r="C1107" s="2" t="s">
        <v>615</v>
      </c>
      <c r="D1107" s="104" t="s">
        <v>87</v>
      </c>
      <c r="E1107" s="104" t="s">
        <v>480</v>
      </c>
      <c r="F1107" s="105">
        <v>10</v>
      </c>
    </row>
    <row r="1108" spans="2:6" ht="15">
      <c r="B1108" s="103">
        <v>196</v>
      </c>
      <c r="C1108" s="2" t="s">
        <v>852</v>
      </c>
      <c r="D1108" s="104" t="s">
        <v>87</v>
      </c>
      <c r="E1108" s="104" t="s">
        <v>182</v>
      </c>
      <c r="F1108" s="105">
        <v>5</v>
      </c>
    </row>
    <row r="1109" spans="2:6" ht="15">
      <c r="B1109" s="103">
        <v>197</v>
      </c>
      <c r="C1109" s="2" t="s">
        <v>1191</v>
      </c>
      <c r="D1109" s="104" t="s">
        <v>87</v>
      </c>
      <c r="E1109" s="104" t="s">
        <v>126</v>
      </c>
      <c r="F1109" s="105">
        <v>8</v>
      </c>
    </row>
    <row r="1110" spans="2:6" ht="15">
      <c r="B1110" s="103">
        <v>198</v>
      </c>
      <c r="C1110" s="2" t="s">
        <v>1210</v>
      </c>
      <c r="D1110" s="104" t="s">
        <v>391</v>
      </c>
      <c r="E1110" s="104" t="s">
        <v>351</v>
      </c>
      <c r="F1110" s="105">
        <v>9</v>
      </c>
    </row>
    <row r="1111" spans="2:6" ht="15">
      <c r="B1111" s="103">
        <v>199</v>
      </c>
      <c r="C1111" s="2" t="s">
        <v>1083</v>
      </c>
      <c r="D1111" s="104" t="s">
        <v>391</v>
      </c>
      <c r="E1111" s="104" t="s">
        <v>319</v>
      </c>
      <c r="F1111" s="105">
        <v>4</v>
      </c>
    </row>
    <row r="1112" spans="2:6" ht="15.75" thickBot="1">
      <c r="B1112" s="143">
        <v>200</v>
      </c>
      <c r="C1112" s="2" t="s">
        <v>1051</v>
      </c>
      <c r="D1112" s="144" t="s">
        <v>285</v>
      </c>
      <c r="E1112" s="144" t="s">
        <v>279</v>
      </c>
      <c r="F1112" s="145">
        <v>9</v>
      </c>
    </row>
  </sheetData>
  <sheetProtection/>
  <conditionalFormatting sqref="B13:F1112">
    <cfRule type="expression" priority="1" dxfId="0" stopIfTrue="1">
      <formula>MOD(ROW(),2)</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8"/>
  <sheetViews>
    <sheetView zoomScale="70" zoomScaleNormal="70" zoomScalePageLayoutView="0" workbookViewId="0" topLeftCell="A2">
      <selection activeCell="B5" sqref="B5"/>
    </sheetView>
  </sheetViews>
  <sheetFormatPr defaultColWidth="9.140625" defaultRowHeight="15"/>
  <cols>
    <col min="1" max="1" width="2.7109375" style="0" bestFit="1" customWidth="1"/>
    <col min="3" max="7" width="14.8515625" style="0" customWidth="1"/>
  </cols>
  <sheetData>
    <row r="1" spans="1:7" ht="90">
      <c r="A1" s="27" t="str">
        <f>ROW()&amp;")"</f>
        <v>1)</v>
      </c>
      <c r="B1" s="181" t="s">
        <v>1128</v>
      </c>
      <c r="C1" s="182"/>
      <c r="D1" s="182"/>
      <c r="E1" s="182"/>
      <c r="F1" s="182"/>
      <c r="G1" s="183"/>
    </row>
    <row r="2" spans="1:7" ht="45">
      <c r="A2" s="15" t="str">
        <f>ROW()&amp;")"</f>
        <v>2)</v>
      </c>
      <c r="B2" s="184" t="s">
        <v>1127</v>
      </c>
      <c r="C2" s="185"/>
      <c r="D2" s="185"/>
      <c r="E2" s="185"/>
      <c r="F2" s="185"/>
      <c r="G2" s="186"/>
    </row>
    <row r="3" ht="6.75" customHeight="1"/>
    <row r="4" spans="2:7" ht="30">
      <c r="B4" s="172" t="s">
        <v>1124</v>
      </c>
      <c r="C4" s="187" t="str">
        <f ca="1">"If you are buying "&amp;CHOOSE(RANDBETWEEN(1,3),"Book","Lego Set","Hot Wheel Set")&amp;" for "&amp;DOLLAR(RANDBETWEEN(5,15))&amp;" and the tax rate is "&amp;TEXT(RANDBETWEEN(5,12)/100,"0.00%")&amp;", what is the total tax paid?"</f>
        <v>If you are buying Lego Set for $9.00 and the tax rate is 5.00%, what is the total tax paid?</v>
      </c>
      <c r="D4" s="188"/>
      <c r="E4" s="188"/>
      <c r="F4" s="188"/>
      <c r="G4" s="189"/>
    </row>
    <row r="5" ht="108.75" customHeight="1"/>
    <row r="6" spans="2:7" ht="30">
      <c r="B6" s="172" t="s">
        <v>1125</v>
      </c>
      <c r="C6" s="187" t="str">
        <f ca="1">"If you are buying "&amp;CHOOSE(RANDBETWEEN(1,3),"Book","Lego Set","Hot Wheel Set")&amp;" for "&amp;DOLLAR(RANDBETWEEN(5,15))&amp;" and the tax rate is "&amp;TEXT(RANDBETWEEN(5,12)/100,"0.00%")&amp;", what is the total tax paid?"</f>
        <v>If you are buying Book for $15.00 and the tax rate is 9.00%, what is the total tax paid?</v>
      </c>
      <c r="D6" s="188"/>
      <c r="E6" s="188"/>
      <c r="F6" s="188"/>
      <c r="G6" s="189"/>
    </row>
    <row r="7" ht="108.75" customHeight="1"/>
    <row r="8" spans="2:7" ht="30">
      <c r="B8" s="172" t="s">
        <v>1126</v>
      </c>
      <c r="C8" s="187" t="str">
        <f ca="1">"If you are buying "&amp;CHOOSE(RANDBETWEEN(1,3),"Book","Lego Set","Hot Wheel Set")&amp;" for "&amp;DOLLAR(RANDBETWEEN(5,15))&amp;" and the tax rate is "&amp;TEXT(RANDBETWEEN(5,12)/100,"0.00%")&amp;", what is the total tax paid?"</f>
        <v>If you are buying Lego Set for $7.00 and the tax rate is 6.00%, what is the total tax paid?</v>
      </c>
      <c r="D8" s="188"/>
      <c r="E8" s="188"/>
      <c r="F8" s="188"/>
      <c r="G8" s="189"/>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mgirvin</cp:lastModifiedBy>
  <cp:lastPrinted>2008-07-28T17:20:58Z</cp:lastPrinted>
  <dcterms:created xsi:type="dcterms:W3CDTF">2008-07-28T15:17:44Z</dcterms:created>
  <dcterms:modified xsi:type="dcterms:W3CDTF">2008-07-28T17:25:22Z</dcterms:modified>
  <cp:category/>
  <cp:version/>
  <cp:contentType/>
  <cp:contentStatus/>
</cp:coreProperties>
</file>