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tabRatio="540" activeTab="0"/>
  </bookViews>
  <sheets>
    <sheet name="Topics" sheetId="1" r:id="rId1"/>
    <sheet name="PD(1)" sheetId="2" r:id="rId2"/>
    <sheet name="PD(1)an" sheetId="3" r:id="rId3"/>
    <sheet name="PD(2)" sheetId="4" r:id="rId4"/>
    <sheet name="PD(2)an" sheetId="5" r:id="rId5"/>
    <sheet name="PD(3)" sheetId="6" r:id="rId6"/>
    <sheet name="PD(3)an" sheetId="7" r:id="rId7"/>
    <sheet name="EVSD(1)" sheetId="8" r:id="rId8"/>
    <sheet name="EVSD(1)an" sheetId="9" r:id="rId9"/>
    <sheet name="EVSD(2)" sheetId="10" r:id="rId10"/>
    <sheet name="EVSD(2)an" sheetId="11" r:id="rId11"/>
    <sheet name="EVSD(3)" sheetId="12" r:id="rId12"/>
    <sheet name="EVSD(3)an" sheetId="13" r:id="rId13"/>
    <sheet name="BDPD" sheetId="14" r:id="rId14"/>
    <sheet name="B(1)" sheetId="15" r:id="rId15"/>
    <sheet name="B(1)an" sheetId="16" r:id="rId16"/>
    <sheet name="B(2)" sheetId="17" r:id="rId17"/>
    <sheet name="B(2)an" sheetId="18" r:id="rId18"/>
    <sheet name="B(3)" sheetId="19" r:id="rId19"/>
    <sheet name="B(4)" sheetId="20" r:id="rId20"/>
    <sheet name="B(5)" sheetId="21" r:id="rId21"/>
    <sheet name="B(5)an" sheetId="22" r:id="rId22"/>
    <sheet name="P(1)" sheetId="23" r:id="rId23"/>
    <sheet name="P(1)an" sheetId="24" r:id="rId24"/>
    <sheet name="H" sheetId="25" r:id="rId25"/>
  </sheets>
  <definedNames>
    <definedName name="FofX" localSheetId="19">OFFSET('B(4)'!$B$9,0,0,'B(4)'!$B$1+1,1)</definedName>
    <definedName name="FofX" localSheetId="20">OFFSET('B(5)'!$B$9,0,0,'B(5)'!$B$1+1,1)</definedName>
    <definedName name="FofX" localSheetId="21">OFFSET('B(5)an'!$B$9,0,0,'B(5)an'!$B$1+1,1)</definedName>
    <definedName name="FofX">OFFSET('B(3)'!$B$8,0,0,'B(3)'!$B$1+1,1)</definedName>
    <definedName name="X" localSheetId="19">OFFSET('B(4)'!$A$9,0,0,'B(4)'!$B$1+1,1)</definedName>
    <definedName name="X" localSheetId="20">OFFSET('B(5)'!$A$9,0,0,'B(5)'!$B$1+1,1)</definedName>
    <definedName name="X" localSheetId="21">OFFSET('B(5)an'!$A$9,0,0,'B(5)an'!$B$1+1,1)</definedName>
    <definedName name="X">OFFSET('B(3)'!$A$8,0,0,'B(3)'!$B$1+1,1)</definedName>
  </definedNames>
  <calcPr fullCalcOnLoad="1"/>
</workbook>
</file>

<file path=xl/sharedStrings.xml><?xml version="1.0" encoding="utf-8"?>
<sst xmlns="http://schemas.openxmlformats.org/spreadsheetml/2006/main" count="876" uniqueCount="235">
  <si>
    <t>Random Variables</t>
  </si>
  <si>
    <t>Discrete Random Variables</t>
  </si>
  <si>
    <t>Continuous Random Variables</t>
  </si>
  <si>
    <t>Discrete Probability Distributions</t>
  </si>
  <si>
    <t>Expected Value for a  Discrete Random Variables</t>
  </si>
  <si>
    <t>Binomial Experiment</t>
  </si>
  <si>
    <t>Binomial Probabilities</t>
  </si>
  <si>
    <t>x =</t>
  </si>
  <si>
    <t>x = # operating rooms in use for 1 day</t>
  </si>
  <si>
    <t>Relative Frequency P(x) = f(x) = Probability</t>
  </si>
  <si>
    <t>Is each f(x) &gt;= 0?</t>
  </si>
  <si>
    <t>Discrete Probability Charts don't have columns that touch.</t>
  </si>
  <si>
    <t>Job satisfaction score</t>
  </si>
  <si>
    <t>IS Senior Executives</t>
  </si>
  <si>
    <t>IS Middle Executives</t>
  </si>
  <si>
    <t>Experiment of tossing coin three times</t>
  </si>
  <si>
    <t>Steps in Experiment</t>
  </si>
  <si>
    <t>Outcomes Step 1</t>
  </si>
  <si>
    <t>Outcomes Step 2</t>
  </si>
  <si>
    <t>Outcomes Step 3</t>
  </si>
  <si>
    <t>Success =</t>
  </si>
  <si>
    <t>Total Experimental Outcomes</t>
  </si>
  <si>
    <t>(Sample Points)</t>
  </si>
  <si>
    <t>Heads</t>
  </si>
  <si>
    <t>P(for each) =</t>
  </si>
  <si>
    <t>Classical</t>
  </si>
  <si>
    <t>Toss 1</t>
  </si>
  <si>
    <t>Toss 2</t>
  </si>
  <si>
    <t>Toss 3</t>
  </si>
  <si>
    <t>H</t>
  </si>
  <si>
    <t>T</t>
  </si>
  <si>
    <t>Over last 20 days the number of operating rooms used at TG hospital were:</t>
  </si>
  <si>
    <t>On 3 days only 1 were used</t>
  </si>
  <si>
    <t>On 5 days 2 were used</t>
  </si>
  <si>
    <t>On 8 days 3 were used</t>
  </si>
  <si>
    <t>On 4 days all (4) were used</t>
  </si>
  <si>
    <t>Steps:</t>
  </si>
  <si>
    <t>#1</t>
  </si>
  <si>
    <t>#2</t>
  </si>
  <si>
    <t>#3</t>
  </si>
  <si>
    <t>#4</t>
  </si>
  <si>
    <t>Define Random Variable</t>
  </si>
  <si>
    <t>Build Frequency Distribution</t>
  </si>
  <si>
    <t>Calculate Relative Frequency - P(x) = f(x)</t>
  </si>
  <si>
    <t>Create a Column Chart for a Discrete Variable (Columns do not touch)</t>
  </si>
  <si>
    <t>#5</t>
  </si>
  <si>
    <t>#6</t>
  </si>
  <si>
    <t>#7</t>
  </si>
  <si>
    <t>Check Requirement #1: f(x) &gt;= 0</t>
  </si>
  <si>
    <r>
      <t xml:space="preserve">Check Requirement #2: </t>
    </r>
    <r>
      <rPr>
        <sz val="11"/>
        <color indexed="8"/>
        <rFont val="Arial"/>
        <family val="2"/>
      </rPr>
      <t>Σ</t>
    </r>
    <r>
      <rPr>
        <sz val="11"/>
        <color theme="1"/>
        <rFont val="Calibri"/>
        <family val="2"/>
      </rPr>
      <t>f(x) = 1</t>
    </r>
  </si>
  <si>
    <t>Make predictions</t>
  </si>
  <si>
    <t>Create a Probability Distribution that can be used to make predictions in the future.</t>
  </si>
  <si>
    <t>Discrete Random Variable = x =</t>
  </si>
  <si>
    <t>P(x)</t>
  </si>
  <si>
    <t>f(x)</t>
  </si>
  <si>
    <t>Reason we do the whole distribution? Because then it is easy to make predictions</t>
  </si>
  <si>
    <t>check</t>
  </si>
  <si>
    <t># SP</t>
  </si>
  <si>
    <t>Sample Space</t>
  </si>
  <si>
    <t>Probability of Sample Point</t>
  </si>
  <si>
    <t># of heads in 3 flips</t>
  </si>
  <si>
    <t>X</t>
  </si>
  <si>
    <t>P(X) = f(x)</t>
  </si>
  <si>
    <t># of heads for sample points</t>
  </si>
  <si>
    <t>Frequency</t>
  </si>
  <si>
    <t>Each f(x)&gt;=0?</t>
  </si>
  <si>
    <t>P(X =1)</t>
  </si>
  <si>
    <t>P(X &gt; = 2)</t>
  </si>
  <si>
    <t>P(X not 2)</t>
  </si>
  <si>
    <t>Mean</t>
  </si>
  <si>
    <t>SD</t>
  </si>
  <si>
    <t>E(x)</t>
  </si>
  <si>
    <t>SD of Discrete Random Variable</t>
  </si>
  <si>
    <t>(X-mu)^2</t>
  </si>
  <si>
    <t>Raw Data = Xi</t>
  </si>
  <si>
    <t>X - mu</t>
  </si>
  <si>
    <t>STDEV</t>
  </si>
  <si>
    <t>STDEVP</t>
  </si>
  <si>
    <t>Mean and Standard Deviation from Raw Data</t>
  </si>
  <si>
    <t>Must Equal Zero</t>
  </si>
  <si>
    <t>sd</t>
  </si>
  <si>
    <t>Frequency (# of days)</t>
  </si>
  <si>
    <t>Not equal to zero because you are not using all the data points</t>
  </si>
  <si>
    <t>Possible Outcomes</t>
  </si>
  <si>
    <t>Attempted Sale</t>
  </si>
  <si>
    <t># of Sales</t>
  </si>
  <si>
    <t>Probability associated with each attempt</t>
  </si>
  <si>
    <t>Probability of Occurrence Calculation</t>
  </si>
  <si>
    <t>Probability of Occurrence</t>
  </si>
  <si>
    <t>1st</t>
  </si>
  <si>
    <t>2nd</t>
  </si>
  <si>
    <t>3rd</t>
  </si>
  <si>
    <t>4th</t>
  </si>
  <si>
    <t>S</t>
  </si>
  <si>
    <t>NS</t>
  </si>
  <si>
    <t>pi =</t>
  </si>
  <si>
    <t>1 - pi =</t>
  </si>
  <si>
    <t>n =</t>
  </si>
  <si>
    <t>Fixed # of Trials?</t>
  </si>
  <si>
    <t>Yes</t>
  </si>
  <si>
    <t>Each Trial Independent?</t>
  </si>
  <si>
    <t>Success is?</t>
  </si>
  <si>
    <t>Sale</t>
  </si>
  <si>
    <t>Fail is?</t>
  </si>
  <si>
    <t>No Sale</t>
  </si>
  <si>
    <t>Success or fail each trial?</t>
  </si>
  <si>
    <t>pi the same each Trial?</t>
  </si>
  <si>
    <t>Sample Space =</t>
  </si>
  <si>
    <t># of Sales (Random Variable X)</t>
  </si>
  <si>
    <t>Unit Demand = x</t>
  </si>
  <si>
    <t>Prob = f(x)</t>
  </si>
  <si>
    <t xml:space="preserve"> = monthly order quantity</t>
  </si>
  <si>
    <t>Price per unit</t>
  </si>
  <si>
    <t>Cost per unit</t>
  </si>
  <si>
    <t>Sales</t>
  </si>
  <si>
    <t>Expenses</t>
  </si>
  <si>
    <t>n</t>
  </si>
  <si>
    <t>x</t>
  </si>
  <si>
    <t>Binomial Experiment 4 Requirements:</t>
  </si>
  <si>
    <t>Experiment consists of a sequence of n identical trials. Random Variable counts the number of successes in a Fixed number of trials, n.</t>
  </si>
  <si>
    <t>Fixed # of Identical Trials = n</t>
  </si>
  <si>
    <t>Only 2 outcomes are possible on each indetical trial. Success or Failure.</t>
  </si>
  <si>
    <t>Each trial only results in S or F</t>
  </si>
  <si>
    <t>Probability of Success = p = (π "pi"). Probability of Failure = 1-p. Probability remains the same on each trial.</t>
  </si>
  <si>
    <t>p remains the same for each trial</t>
  </si>
  <si>
    <t>The trials are independent (one does not affact the next)</t>
  </si>
  <si>
    <t>All events are independent</t>
  </si>
  <si>
    <t>Variables</t>
  </si>
  <si>
    <t>Success</t>
  </si>
  <si>
    <t>Failure</t>
  </si>
  <si>
    <t>P(x) = f(x)</t>
  </si>
  <si>
    <t>SUM</t>
  </si>
  <si>
    <t>x = Discrete Random Variable =</t>
  </si>
  <si>
    <t>Steps to Build Discrete Probability Distribution:</t>
  </si>
  <si>
    <t>f(2) + f(3) + f(4)</t>
  </si>
  <si>
    <t>f(3) + f(4)</t>
  </si>
  <si>
    <t>f(1)</t>
  </si>
  <si>
    <t>f(1) + f(2)</t>
  </si>
  <si>
    <t>SUMIF function:</t>
  </si>
  <si>
    <t>range = range with all criteria</t>
  </si>
  <si>
    <t>criteria = criteria such as 2, &lt;=2, &gt;=2, &gt;2</t>
  </si>
  <si>
    <t>sum_range = range with values to add</t>
  </si>
  <si>
    <t>For more about this function, see this video:</t>
  </si>
  <si>
    <t>X = # of Op. Rooms used in 1 day</t>
  </si>
  <si>
    <t>Excel Magic Trick #203: SUMIF function formula 21 Examples</t>
  </si>
  <si>
    <t>State of Economy</t>
  </si>
  <si>
    <t>Boom</t>
  </si>
  <si>
    <t>Bust</t>
  </si>
  <si>
    <t>Prob. Of State of Economy</t>
  </si>
  <si>
    <t>Stock A Return</t>
  </si>
  <si>
    <t>Stock B Return</t>
  </si>
  <si>
    <t>Stock C Return</t>
  </si>
  <si>
    <r>
      <t>E(R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)</t>
    </r>
  </si>
  <si>
    <t>Standard Deviation</t>
  </si>
  <si>
    <t>Normal</t>
  </si>
  <si>
    <t>CV = SD/Mean</t>
  </si>
  <si>
    <t>(X - Mean)^2</t>
  </si>
  <si>
    <t>Var</t>
  </si>
  <si>
    <r>
      <rPr>
        <sz val="11"/>
        <color indexed="8"/>
        <rFont val="Arial"/>
        <family val="2"/>
      </rPr>
      <t>Σ</t>
    </r>
    <r>
      <rPr>
        <sz val="11.75"/>
        <color indexed="8"/>
        <rFont val="Calibri"/>
        <family val="2"/>
      </rPr>
      <t>x*f(x)</t>
    </r>
  </si>
  <si>
    <t>Mean and Standard Deviation for Discrete Probability Distribution</t>
  </si>
  <si>
    <t>Variance and Standard Deviation for a Discrete Random Variables</t>
  </si>
  <si>
    <t>Expected Value and Variance and Standard Deviation for a Binomial Distribution</t>
  </si>
  <si>
    <t>E(x) =X*f(x)</t>
  </si>
  <si>
    <r>
      <rPr>
        <sz val="11"/>
        <color indexed="8"/>
        <rFont val="Arial"/>
        <family val="2"/>
      </rPr>
      <t>sqrt(Σ(</t>
    </r>
    <r>
      <rPr>
        <sz val="11.75"/>
        <color indexed="8"/>
        <rFont val="Calibri"/>
        <family val="2"/>
      </rPr>
      <t>x-mean)^2*f(x))</t>
    </r>
  </si>
  <si>
    <t>Count</t>
  </si>
  <si>
    <t>Assumed Units sold</t>
  </si>
  <si>
    <t>Gross Profit</t>
  </si>
  <si>
    <t>Sd = Proxy for Risk</t>
  </si>
  <si>
    <r>
      <t>p (</t>
    </r>
    <r>
      <rPr>
        <sz val="11"/>
        <color indexed="8"/>
        <rFont val="Arial"/>
        <family val="2"/>
      </rPr>
      <t>π</t>
    </r>
    <r>
      <rPr>
        <sz val="11"/>
        <color indexed="8"/>
        <rFont val="Calibri"/>
        <family val="2"/>
      </rPr>
      <t>)</t>
    </r>
  </si>
  <si>
    <t>A flight from Oakland to Seattle occurs 6 times per day. The probability that any 1 flight is late is 10%. What is the probability that exactly 2 planes are late? Less than 2 are late? What is the mean and standard deviation?</t>
  </si>
  <si>
    <t>n*p</t>
  </si>
  <si>
    <r>
      <rPr>
        <sz val="11"/>
        <color indexed="8"/>
        <rFont val="Arial"/>
        <family val="2"/>
      </rPr>
      <t>sqrt(n*p*(1-p)</t>
    </r>
    <r>
      <rPr>
        <sz val="11.75"/>
        <color indexed="8"/>
        <rFont val="Calibri"/>
        <family val="2"/>
      </rPr>
      <t>)</t>
    </r>
  </si>
  <si>
    <t># S.P.</t>
  </si>
  <si>
    <t>C1</t>
  </si>
  <si>
    <t>C2</t>
  </si>
  <si>
    <t>C3</t>
  </si>
  <si>
    <t>C4</t>
  </si>
  <si>
    <t>#S.P. = COMBIN</t>
  </si>
  <si>
    <t>p =</t>
  </si>
  <si>
    <t>s</t>
  </si>
  <si>
    <t>ns</t>
  </si>
  <si>
    <t>Multiply</t>
  </si>
  <si>
    <t>(1-p) =</t>
  </si>
  <si>
    <t>P1</t>
  </si>
  <si>
    <t>P2</t>
  </si>
  <si>
    <t>P3</t>
  </si>
  <si>
    <t>P4</t>
  </si>
  <si>
    <t>P(S.P.)</t>
  </si>
  <si>
    <t>Add</t>
  </si>
  <si>
    <t>An insurance agent has appointments with 4 clients tomorrow. From past data, the chance of making a sale is 1 in 5. What is likelihood that she will sell 3 policies in 4 tries?</t>
  </si>
  <si>
    <t>Attempts at Sale</t>
  </si>
  <si>
    <t>X = # of Sale is made in 4 tries</t>
  </si>
  <si>
    <t>l</t>
  </si>
  <si>
    <t>nl</t>
  </si>
  <si>
    <t># of flights per day</t>
  </si>
  <si>
    <t>Late Plane</t>
  </si>
  <si>
    <t>p</t>
  </si>
  <si>
    <t>p(x)</t>
  </si>
  <si>
    <t>Comparative Operator</t>
  </si>
  <si>
    <t>Result</t>
  </si>
  <si>
    <t>&lt;=</t>
  </si>
  <si>
    <t>BINOMDIST</t>
  </si>
  <si>
    <t/>
  </si>
  <si>
    <t>The probability of an occurrence is the same for any two intervals of equal length</t>
  </si>
  <si>
    <t>The occurrence or nonoccurrence in any interval is independent of the occurrence or nonoccurrence in any other interval</t>
  </si>
  <si>
    <t>Mean = Var</t>
  </si>
  <si>
    <t>Properties of a Poisson Experiment:</t>
  </si>
  <si>
    <t>Excel function: POISSON
POISSON(x,mean,cumulative (0 = exact, 1 = cumulative))</t>
  </si>
  <si>
    <t>Business =</t>
  </si>
  <si>
    <t>Assumption 1</t>
  </si>
  <si>
    <t>Probability is the same for any 1 minute interval</t>
  </si>
  <si>
    <t>Assumption 2</t>
  </si>
  <si>
    <t>Arrival or nonarrival of a web visitor in a 1 minute period is independent of the arrival or nonarrival in any other 1 minute period</t>
  </si>
  <si>
    <t>per</t>
  </si>
  <si>
    <t>minute</t>
  </si>
  <si>
    <t>a</t>
  </si>
  <si>
    <t>P(x) = (mu^x*e^-mu)/X!)</t>
  </si>
  <si>
    <t>b</t>
  </si>
  <si>
    <t>P(2 or more in 1 minute)</t>
  </si>
  <si>
    <t>c</t>
  </si>
  <si>
    <t>minutes</t>
  </si>
  <si>
    <t>d</t>
  </si>
  <si>
    <t>P(5 or more in 1 minute)</t>
  </si>
  <si>
    <t>Your Cool Web Site</t>
  </si>
  <si>
    <r>
      <rPr>
        <b/>
        <u val="single"/>
        <sz val="11"/>
        <color indexed="8"/>
        <rFont val="Calibri"/>
        <family val="2"/>
      </rPr>
      <t>Poisson Probability Distribution</t>
    </r>
    <r>
      <rPr>
        <sz val="11"/>
        <color theme="1"/>
        <rFont val="Calibri"/>
        <family val="2"/>
      </rPr>
      <t xml:space="preserve"> can be used to estimate the number of occurrences over a specified interval of time or space</t>
    </r>
  </si>
  <si>
    <t>x = Number of Web visitors</t>
  </si>
  <si>
    <t>visits</t>
  </si>
  <si>
    <t>P(1 or more in 30 sec.)</t>
  </si>
  <si>
    <t>POISSON Distibution</t>
  </si>
  <si>
    <t>Hypergeometric Distribution</t>
  </si>
  <si>
    <t xml:space="preserve"> =POISSON(C16,C17,0)</t>
  </si>
  <si>
    <t xml:space="preserve"> =(C17^C16*EXP(1)^-C17)/FACT(C16)</t>
  </si>
  <si>
    <t>P(x = 0 or x = 3)</t>
  </si>
  <si>
    <t>.</t>
  </si>
  <si>
    <t>No upper limit for X: 0,1,2,3… , but as x increases past the mean, the probability decreases and gest quite small.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</si>
</sst>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,"/>
    <numFmt numFmtId="167" formatCode="d\-mmm\-yyyy"/>
    <numFmt numFmtId="168" formatCode="#\ ???/???"/>
    <numFmt numFmtId="169" formatCode="0.0000000000"/>
    <numFmt numFmtId="170" formatCode="0.000000"/>
    <numFmt numFmtId="171" formatCode="0.00000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;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Bookman Old Style"/>
      <family val="1"/>
    </font>
    <font>
      <b/>
      <sz val="10"/>
      <name val="Arial"/>
      <family val="2"/>
    </font>
    <font>
      <b/>
      <sz val="16"/>
      <color indexed="53"/>
      <name val="Bell MT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.75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6" fillId="27" borderId="1">
      <alignment wrapText="1"/>
      <protection/>
    </xf>
    <xf numFmtId="0" fontId="6" fillId="27" borderId="1">
      <alignment horizontal="centerContinuous" wrapText="1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7" fillId="0" borderId="0">
      <alignment/>
      <protection/>
    </xf>
    <xf numFmtId="0" fontId="38" fillId="30" borderId="1">
      <alignment wrapText="1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8" fillId="0" borderId="0" applyFont="0" applyFill="0" applyBorder="0" applyProtection="0">
      <alignment horizontal="center"/>
    </xf>
    <xf numFmtId="0" fontId="44" fillId="31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2" applyNumberFormat="0" applyAlignment="0" applyProtection="0"/>
    <xf numFmtId="0" fontId="29" fillId="33" borderId="1">
      <alignment horizontal="centerContinuous" wrapText="1"/>
      <protection/>
    </xf>
    <xf numFmtId="0" fontId="50" fillId="0" borderId="7" applyNumberFormat="0" applyFill="0" applyAlignment="0" applyProtection="0"/>
    <xf numFmtId="0" fontId="51" fillId="34" borderId="0" applyNumberFormat="0" applyBorder="0" applyAlignment="0" applyProtection="0"/>
    <xf numFmtId="0" fontId="5" fillId="0" borderId="0">
      <alignment/>
      <protection/>
    </xf>
    <xf numFmtId="0" fontId="0" fillId="35" borderId="8" applyNumberFormat="0" applyFont="0" applyAlignment="0" applyProtection="0"/>
    <xf numFmtId="0" fontId="52" fillId="28" borderId="9" applyNumberFormat="0" applyAlignment="0" applyProtection="0"/>
    <xf numFmtId="9" fontId="0" fillId="0" borderId="0" applyFont="0" applyFill="0" applyBorder="0" applyAlignment="0" applyProtection="0"/>
    <xf numFmtId="168" fontId="9" fillId="36" borderId="10">
      <alignment horizontal="left" indent="2"/>
      <protection/>
    </xf>
    <xf numFmtId="0" fontId="5" fillId="37" borderId="1">
      <alignment horizontal="centerContinuous" wrapText="1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>
      <alignment wrapText="1"/>
      <protection/>
    </xf>
    <xf numFmtId="0" fontId="5" fillId="38" borderId="1">
      <alignment horizontal="centerContinuous" wrapText="1"/>
      <protection/>
    </xf>
    <xf numFmtId="0" fontId="5" fillId="39" borderId="1" applyFont="0">
      <alignment horizontal="centerContinuous" wrapText="1"/>
      <protection/>
    </xf>
  </cellStyleXfs>
  <cellXfs count="96">
    <xf numFmtId="0" fontId="0" fillId="0" borderId="0" xfId="0" applyFont="1" applyAlignment="1">
      <alignment/>
    </xf>
    <xf numFmtId="0" fontId="0" fillId="3" borderId="1" xfId="0" applyFill="1" applyBorder="1" applyAlignment="1">
      <alignment/>
    </xf>
    <xf numFmtId="0" fontId="38" fillId="3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40" borderId="1" xfId="0" applyFill="1" applyBorder="1" applyAlignment="1">
      <alignment/>
    </xf>
    <xf numFmtId="0" fontId="0" fillId="40" borderId="12" xfId="0" applyFill="1" applyBorder="1" applyAlignment="1">
      <alignment/>
    </xf>
    <xf numFmtId="0" fontId="38" fillId="30" borderId="1" xfId="0" applyFont="1" applyFill="1" applyBorder="1" applyAlignment="1">
      <alignment/>
    </xf>
    <xf numFmtId="0" fontId="38" fillId="30" borderId="13" xfId="0" applyFont="1" applyFill="1" applyBorder="1" applyAlignment="1">
      <alignment wrapText="1"/>
    </xf>
    <xf numFmtId="9" fontId="0" fillId="0" borderId="1" xfId="66" applyFont="1" applyBorder="1" applyAlignment="1">
      <alignment/>
    </xf>
    <xf numFmtId="0" fontId="0" fillId="40" borderId="13" xfId="0" applyFill="1" applyBorder="1" applyAlignment="1">
      <alignment/>
    </xf>
    <xf numFmtId="9" fontId="0" fillId="40" borderId="14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9" fillId="33" borderId="1" xfId="60" applyAlignment="1">
      <alignment horizontal="centerContinuous" wrapText="1"/>
      <protection/>
    </xf>
    <xf numFmtId="0" fontId="29" fillId="33" borderId="1" xfId="60">
      <alignment horizontal="centerContinuous" wrapText="1"/>
      <protection/>
    </xf>
    <xf numFmtId="0" fontId="0" fillId="0" borderId="1" xfId="0" applyBorder="1" applyAlignment="1">
      <alignment wrapText="1"/>
    </xf>
    <xf numFmtId="0" fontId="38" fillId="30" borderId="1" xfId="49" applyBorder="1">
      <alignment wrapText="1"/>
      <protection/>
    </xf>
    <xf numFmtId="0" fontId="0" fillId="0" borderId="1" xfId="0" applyFill="1" applyBorder="1" applyAlignment="1">
      <alignment/>
    </xf>
    <xf numFmtId="0" fontId="0" fillId="33" borderId="13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wrapText="1"/>
    </xf>
    <xf numFmtId="0" fontId="0" fillId="33" borderId="16" xfId="0" applyFill="1" applyBorder="1" applyAlignment="1">
      <alignment horizontal="centerContinuous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41" borderId="1" xfId="0" applyFont="1" applyFill="1" applyBorder="1" applyAlignment="1">
      <alignment wrapText="1"/>
    </xf>
    <xf numFmtId="0" fontId="0" fillId="39" borderId="1" xfId="0" applyFill="1" applyBorder="1" applyAlignment="1">
      <alignment/>
    </xf>
    <xf numFmtId="0" fontId="0" fillId="0" borderId="17" xfId="0" applyBorder="1" applyAlignment="1">
      <alignment/>
    </xf>
    <xf numFmtId="0" fontId="38" fillId="30" borderId="0" xfId="0" applyFont="1" applyFill="1" applyAlignment="1">
      <alignment/>
    </xf>
    <xf numFmtId="2" fontId="38" fillId="30" borderId="1" xfId="0" applyNumberFormat="1" applyFont="1" applyFill="1" applyBorder="1" applyAlignment="1">
      <alignment/>
    </xf>
    <xf numFmtId="164" fontId="0" fillId="40" borderId="1" xfId="0" applyNumberFormat="1" applyFill="1" applyBorder="1" applyAlignment="1">
      <alignment/>
    </xf>
    <xf numFmtId="0" fontId="5" fillId="42" borderId="1" xfId="63" applyFill="1" applyBorder="1" applyAlignment="1">
      <alignment horizontal="centerContinuous" wrapText="1"/>
      <protection/>
    </xf>
    <xf numFmtId="0" fontId="5" fillId="42" borderId="1" xfId="63" applyFill="1" applyBorder="1" applyAlignment="1">
      <alignment horizontal="centerContinuous" vertical="center" wrapText="1"/>
      <protection/>
    </xf>
    <xf numFmtId="0" fontId="5" fillId="0" borderId="0" xfId="63">
      <alignment/>
      <protection/>
    </xf>
    <xf numFmtId="0" fontId="5" fillId="43" borderId="1" xfId="63" applyFill="1" applyBorder="1">
      <alignment/>
      <protection/>
    </xf>
    <xf numFmtId="0" fontId="5" fillId="0" borderId="1" xfId="63" applyBorder="1">
      <alignment/>
      <protection/>
    </xf>
    <xf numFmtId="165" fontId="5" fillId="0" borderId="1" xfId="63" applyNumberFormat="1" applyBorder="1">
      <alignment/>
      <protection/>
    </xf>
    <xf numFmtId="0" fontId="5" fillId="38" borderId="1" xfId="63" applyFill="1" applyBorder="1">
      <alignment/>
      <protection/>
    </xf>
    <xf numFmtId="0" fontId="5" fillId="0" borderId="1" xfId="63" applyFill="1" applyBorder="1">
      <alignment/>
      <protection/>
    </xf>
    <xf numFmtId="0" fontId="5" fillId="38" borderId="1" xfId="63" applyFill="1" applyBorder="1" applyAlignment="1">
      <alignment horizontal="centerContinuous" wrapText="1"/>
      <protection/>
    </xf>
    <xf numFmtId="165" fontId="5" fillId="0" borderId="1" xfId="63" applyNumberFormat="1" applyFill="1" applyBorder="1">
      <alignment/>
      <protection/>
    </xf>
    <xf numFmtId="0" fontId="38" fillId="44" borderId="13" xfId="0" applyFont="1" applyFill="1" applyBorder="1" applyAlignment="1">
      <alignment horizontal="centerContinuous"/>
    </xf>
    <xf numFmtId="0" fontId="38" fillId="45" borderId="0" xfId="0" applyFont="1" applyFill="1" applyAlignment="1">
      <alignment/>
    </xf>
    <xf numFmtId="0" fontId="0" fillId="33" borderId="14" xfId="0" applyFill="1" applyBorder="1" applyAlignment="1">
      <alignment wrapText="1"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38" fillId="44" borderId="13" xfId="0" applyFont="1" applyFill="1" applyBorder="1" applyAlignment="1">
      <alignment horizontal="centerContinuous" wrapText="1"/>
    </xf>
    <xf numFmtId="0" fontId="38" fillId="46" borderId="0" xfId="0" applyFont="1" applyFill="1" applyAlignment="1">
      <alignment/>
    </xf>
    <xf numFmtId="0" fontId="0" fillId="3" borderId="13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48" fillId="0" borderId="0" xfId="58" applyAlignment="1" applyProtection="1">
      <alignment/>
      <protection/>
    </xf>
    <xf numFmtId="165" fontId="0" fillId="4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8" fontId="0" fillId="40" borderId="18" xfId="0" applyNumberFormat="1" applyFill="1" applyBorder="1" applyAlignment="1">
      <alignment/>
    </xf>
    <xf numFmtId="8" fontId="0" fillId="40" borderId="16" xfId="0" applyNumberFormat="1" applyFill="1" applyBorder="1" applyAlignment="1">
      <alignment/>
    </xf>
    <xf numFmtId="8" fontId="0" fillId="40" borderId="1" xfId="0" applyNumberFormat="1" applyFill="1" applyBorder="1" applyAlignment="1">
      <alignment/>
    </xf>
    <xf numFmtId="0" fontId="0" fillId="40" borderId="19" xfId="0" applyFill="1" applyBorder="1" applyAlignment="1">
      <alignment/>
    </xf>
    <xf numFmtId="0" fontId="0" fillId="0" borderId="1" xfId="0" applyFont="1" applyBorder="1" applyAlignment="1">
      <alignment/>
    </xf>
    <xf numFmtId="0" fontId="0" fillId="47" borderId="1" xfId="0" applyFill="1" applyBorder="1" applyAlignment="1">
      <alignment/>
    </xf>
    <xf numFmtId="0" fontId="56" fillId="39" borderId="1" xfId="0" applyFont="1" applyFill="1" applyBorder="1" applyAlignment="1">
      <alignment horizontal="centerContinuous" wrapText="1"/>
    </xf>
    <xf numFmtId="0" fontId="0" fillId="40" borderId="17" xfId="0" applyFill="1" applyBorder="1" applyAlignment="1">
      <alignment/>
    </xf>
    <xf numFmtId="0" fontId="0" fillId="0" borderId="14" xfId="0" applyBorder="1" applyAlignment="1">
      <alignment/>
    </xf>
    <xf numFmtId="0" fontId="0" fillId="4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64" fontId="0" fillId="40" borderId="20" xfId="0" applyNumberFormat="1" applyFill="1" applyBorder="1" applyAlignment="1">
      <alignment/>
    </xf>
    <xf numFmtId="0" fontId="0" fillId="40" borderId="20" xfId="0" applyFill="1" applyBorder="1" applyAlignment="1">
      <alignment/>
    </xf>
    <xf numFmtId="164" fontId="0" fillId="40" borderId="19" xfId="0" applyNumberFormat="1" applyFill="1" applyBorder="1" applyAlignment="1">
      <alignment/>
    </xf>
    <xf numFmtId="165" fontId="0" fillId="40" borderId="20" xfId="0" applyNumberFormat="1" applyFill="1" applyBorder="1" applyAlignment="1">
      <alignment/>
    </xf>
    <xf numFmtId="170" fontId="0" fillId="40" borderId="1" xfId="0" applyNumberFormat="1" applyFill="1" applyBorder="1" applyAlignment="1">
      <alignment/>
    </xf>
    <xf numFmtId="0" fontId="0" fillId="40" borderId="1" xfId="0" applyNumberFormat="1" applyFill="1" applyBorder="1" applyAlignment="1">
      <alignment/>
    </xf>
    <xf numFmtId="8" fontId="0" fillId="0" borderId="1" xfId="0" applyNumberFormat="1" applyBorder="1" applyAlignment="1">
      <alignment/>
    </xf>
    <xf numFmtId="0" fontId="38" fillId="44" borderId="1" xfId="0" applyFont="1" applyFill="1" applyBorder="1" applyAlignment="1">
      <alignment wrapText="1"/>
    </xf>
    <xf numFmtId="165" fontId="5" fillId="0" borderId="0" xfId="63" applyNumberFormat="1">
      <alignment/>
      <protection/>
    </xf>
    <xf numFmtId="0" fontId="38" fillId="44" borderId="16" xfId="0" applyFont="1" applyFill="1" applyBorder="1" applyAlignment="1">
      <alignment horizontal="centerContinuous"/>
    </xf>
    <xf numFmtId="0" fontId="57" fillId="0" borderId="1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right"/>
    </xf>
    <xf numFmtId="0" fontId="38" fillId="30" borderId="14" xfId="0" applyFont="1" applyFill="1" applyBorder="1" applyAlignment="1">
      <alignment horizontal="centerContinuous" wrapText="1"/>
    </xf>
    <xf numFmtId="0" fontId="0" fillId="33" borderId="1" xfId="0" applyFill="1" applyBorder="1" applyAlignment="1">
      <alignment horizontal="centerContinuous" wrapText="1"/>
    </xf>
    <xf numFmtId="177" fontId="0" fillId="2" borderId="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38" fillId="46" borderId="1" xfId="0" applyFont="1" applyFill="1" applyBorder="1" applyAlignment="1">
      <alignment/>
    </xf>
    <xf numFmtId="0" fontId="38" fillId="46" borderId="17" xfId="0" applyFont="1" applyFill="1" applyBorder="1" applyAlignment="1">
      <alignment/>
    </xf>
    <xf numFmtId="0" fontId="0" fillId="33" borderId="17" xfId="0" applyFill="1" applyBorder="1" applyAlignment="1">
      <alignment horizontal="centerContinuous" wrapText="1"/>
    </xf>
    <xf numFmtId="169" fontId="0" fillId="40" borderId="1" xfId="0" applyNumberFormat="1" applyFill="1" applyBorder="1" applyAlignment="1">
      <alignment/>
    </xf>
    <xf numFmtId="0" fontId="38" fillId="46" borderId="0" xfId="0" applyFont="1" applyFill="1" applyBorder="1" applyAlignment="1">
      <alignment horizontal="center" textRotation="180" wrapText="1"/>
    </xf>
    <xf numFmtId="0" fontId="5" fillId="42" borderId="1" xfId="63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ue" xfId="40"/>
    <cellStyle name="bluecenteraccrossselection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Round to thousands" xfId="48"/>
    <cellStyle name="DarkBlueLabel" xfId="49"/>
    <cellStyle name="Explanatory Text" xfId="50"/>
    <cellStyle name="Followed Hyperlink" xfId="51"/>
    <cellStyle name="Four-Digit Year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ghtYellowLabelCentered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Rad" xfId="67"/>
    <cellStyle name="redcenteraccrossselection" xfId="68"/>
    <cellStyle name="Title" xfId="69"/>
    <cellStyle name="Total" xfId="70"/>
    <cellStyle name="Warning Text" xfId="71"/>
    <cellStyle name="Wrap Text" xfId="72"/>
    <cellStyle name="yellowcenteraccrossselection" xfId="73"/>
    <cellStyle name="YellowCenterAcrossSelection" xfId="74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'PD(1)'!$A$1</c:f>
        </c:strRef>
      </c:tx>
      <c:layout>
        <c:manualLayout>
          <c:xMode val="factor"/>
          <c:yMode val="factor"/>
          <c:x val="-0.0077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15"/>
          <c:y val="0.2605"/>
          <c:w val="0.844"/>
          <c:h val="0.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'PD(1)'!$C$21</c:f>
              <c:strCache>
                <c:ptCount val="1"/>
                <c:pt idx="0">
                  <c:v>P(X) = f(x)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'PD(1)'!$A$22:$A$25</c:f>
              <c:numCache/>
            </c:numRef>
          </c:cat>
          <c:val>
            <c:numRef>
              <c:f>'PD(1)'!$C$22:$C$25</c:f>
              <c:numCache/>
            </c:numRef>
          </c:val>
        </c:ser>
        <c:axId val="50467119"/>
        <c:axId val="51550888"/>
      </c:barChart>
      <c:catAx>
        <c:axId val="50467119"/>
        <c:scaling>
          <c:orientation val="minMax"/>
        </c:scaling>
        <c:axPos val="b"/>
        <c:title>
          <c:tx>
            <c:strRef>
              <c:f>'PD(1)'!$B$19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0467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'B(4)'!$D$1</c:f>
        </c:strRef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475"/>
          <c:w val="0.956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'B(4)'!$B$8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'B(4)'!$A$9:$A$19</c:f>
              <c:numCache/>
            </c:numRef>
          </c:cat>
          <c:val>
            <c:numRef>
              <c:f>'B(4)'!$B$9:$B$19</c:f>
              <c:numCache/>
            </c:numRef>
          </c:val>
        </c:ser>
        <c:ser>
          <c:idx val="1"/>
          <c:order val="1"/>
          <c:tx>
            <c:strRef>
              <c:f>'B(4)'!$C$8</c:f>
              <c:strCache>
                <c:ptCount val="1"/>
                <c:pt idx="0">
                  <c:v>P(X&lt;=8)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'B(4)'!$A$9:$A$19</c:f>
              <c:numCache/>
            </c:numRef>
          </c:cat>
          <c:val>
            <c:numRef>
              <c:f>'B(4)'!$C$9:$C$19</c:f>
              <c:numCache/>
            </c:numRef>
          </c:val>
        </c:ser>
        <c:overlap val="100"/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delete val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'B(5)an'!$D$1</c:f>
        </c:strRef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25"/>
          <c:y val="0.2875"/>
          <c:w val="0.9565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'B(5)an'!$B$8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'B(5)an'!$A$9:$A$88</c:f>
              <c:strCache/>
            </c:strRef>
          </c:cat>
          <c:val>
            <c:numRef>
              <c:f>'B(5)an'!$B$9:$B$19</c:f>
              <c:numCache/>
            </c:numRef>
          </c:val>
        </c:ser>
        <c:ser>
          <c:idx val="1"/>
          <c:order val="1"/>
          <c:tx>
            <c:strRef>
              <c:f>'B(5)an'!$C$8</c:f>
              <c:strCache>
                <c:ptCount val="1"/>
                <c:pt idx="0">
                  <c:v>P(X&lt;=4)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'B(5)an'!$C$9:$C$19</c:f>
              <c:numCache/>
            </c:numRef>
          </c:val>
        </c:ser>
        <c:overlap val="100"/>
        <c:axId val="5080669"/>
        <c:axId val="45726022"/>
      </c:barChart>
      <c:catAx>
        <c:axId val="508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'P(1)'!$B$12</c:f>
        </c:strRef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75"/>
          <c:y val="0.2175"/>
          <c:w val="0.95975"/>
          <c:h val="0.6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'P(1)'!$C$38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'P(1)'!$B$39:$B$69</c:f>
              <c:numCache/>
            </c:numRef>
          </c:cat>
          <c:val>
            <c:numRef>
              <c:f>'P(1)'!$C$39:$C$69</c:f>
              <c:numCache/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title>
          <c:tx>
            <c:strRef>
              <c:f>'P(1)'!$B$10</c:f>
            </c:strRef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'P(1)an'!$B$12</c:f>
        </c:strRef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75"/>
          <c:y val="0.2175"/>
          <c:w val="0.95975"/>
          <c:h val="0.67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'P(1)an'!$C$38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'P(1)an'!$B$39:$B$69</c:f>
              <c:numCache/>
            </c:numRef>
          </c:cat>
          <c:val>
            <c:numRef>
              <c:f>'P(1)an'!$C$39:$C$69</c:f>
              <c:numCache/>
            </c:numRef>
          </c:val>
        </c:ser>
        <c:axId val="48273585"/>
        <c:axId val="31809082"/>
      </c:barChart>
      <c:catAx>
        <c:axId val="48273585"/>
        <c:scaling>
          <c:orientation val="minMax"/>
        </c:scaling>
        <c:axPos val="b"/>
        <c:title>
          <c:tx>
            <c:strRef>
              <c:f>'P(1)an'!$B$10</c:f>
            </c:strRef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7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'PD(1)an'!$A$1</c:f>
        </c:strRef>
      </c:tx>
      <c:layout>
        <c:manualLayout>
          <c:xMode val="factor"/>
          <c:yMode val="factor"/>
          <c:x val="-0.0037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145"/>
          <c:y val="0.33375"/>
          <c:w val="0.844"/>
          <c:h val="0.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'PD(1)an'!$C$21</c:f>
              <c:strCache>
                <c:ptCount val="1"/>
                <c:pt idx="0">
                  <c:v>P(X) = f(x)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'PD(1)an'!$A$22:$A$25</c:f>
              <c:numCache/>
            </c:numRef>
          </c:cat>
          <c:val>
            <c:numRef>
              <c:f>'PD(1)an'!$C$22:$C$25</c:f>
              <c:numCache/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title>
          <c:tx>
            <c:strRef>
              <c:f>'PD(1)an'!$B$19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1304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'PD(2)an'!$A$1</c:f>
        </c:strRef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375"/>
          <c:y val="0.21825"/>
          <c:w val="0.91325"/>
          <c:h val="0.67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'PD(2)an'!$C$10</c:f>
              <c:strCache>
                <c:ptCount val="1"/>
                <c:pt idx="0">
                  <c:v>Relative Frequency P(x) = f(x) = Probability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'PD(2)an'!$B$11:$B$14</c:f>
              <c:numCache/>
            </c:numRef>
          </c:cat>
          <c:val>
            <c:numRef>
              <c:f>'PD(2)an'!$C$11:$C$14</c:f>
              <c:numCache/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title>
          <c:tx>
            <c:strRef>
              <c:f>'PD(2)an'!$B$8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6742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Discrete Probability Distribution</a:t>
            </a:r>
          </a:p>
        </c:rich>
      </c:tx>
      <c:layout>
        <c:manualLayout>
          <c:xMode val="factor"/>
          <c:yMode val="factor"/>
          <c:x val="-0.00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3175"/>
          <c:w val="0.948"/>
          <c:h val="0.5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'PD(3)an'!$B$1</c:f>
              <c:strCache>
                <c:ptCount val="1"/>
                <c:pt idx="0">
                  <c:v>IS Senior Executives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'PD(3)an'!$A$2:$A$6</c:f>
              <c:numCache/>
            </c:numRef>
          </c:cat>
          <c:val>
            <c:numRef>
              <c:f>'PD(3)an'!$B$2:$B$6</c:f>
              <c:numCache/>
            </c:numRef>
          </c:val>
        </c:ser>
        <c:ser>
          <c:idx val="1"/>
          <c:order val="1"/>
          <c:tx>
            <c:strRef>
              <c:f>'PD(3)an'!$D$1</c:f>
              <c:strCache>
                <c:ptCount val="1"/>
                <c:pt idx="0">
                  <c:v>IS Middle Executives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'PD(3)an'!$A$2:$A$6</c:f>
              <c:numCache/>
            </c:numRef>
          </c:cat>
          <c:val>
            <c:numRef>
              <c:f>'PD(3)an'!$D$2:$D$6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title>
          <c:tx>
            <c:strRef>
              <c:f>'PD(3)an'!$A$1</c:f>
            </c:strRef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delete val="1"/>
        <c:majorTickMark val="out"/>
        <c:minorTickMark val="none"/>
        <c:tickLblPos val="nextTo"/>
        <c:crossAx val="374307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95"/>
          <c:y val="0.14725"/>
          <c:w val="0.75325"/>
          <c:h val="0.0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875"/>
          <c:y val="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13"/>
          <c:y val="0.23775"/>
          <c:w val="0.865"/>
          <c:h val="0.6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BDPD!$A$12</c:f>
              <c:strCache>
                <c:ptCount val="1"/>
                <c:pt idx="0">
                  <c:v>Build Discrete Probability Distribution with n = 4, pi = 0.2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BDPD!$N$15:$N$19</c:f>
              <c:numCache/>
            </c:numRef>
          </c:cat>
          <c:val>
            <c:numRef>
              <c:f>BDPD!$P$15:$P$19</c:f>
              <c:numCache/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X Random Variable (# of Sales)</a:t>
                </a:r>
              </a:p>
            </c:rich>
          </c:tx>
          <c:layout>
            <c:manualLayout>
              <c:xMode val="factor"/>
              <c:yMode val="factor"/>
              <c:x val="0.013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P(x) = Probability of X Sales in 4 Attempts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1989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Distribution, n = 4, p = .2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4115"/>
          <c:w val="0.93775"/>
          <c:h val="0.4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'B(1)an'!$D$19</c:f>
              <c:strCache>
                <c:ptCount val="1"/>
                <c:pt idx="0">
                  <c:v>P(x) = f(x)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'B(1)an'!$C$20:$C$24</c:f>
              <c:numCache/>
            </c:numRef>
          </c:cat>
          <c:val>
            <c:numRef>
              <c:f>'B(1)an'!$D$20:$D$24</c:f>
              <c:numCache/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title>
          <c:tx>
            <c:strRef>
              <c:f>'B(1)an'!$B$16</c:f>
            </c:strRef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delete val="1"/>
        <c:majorTickMark val="out"/>
        <c:minorTickMark val="none"/>
        <c:tickLblPos val="nextTo"/>
        <c:crossAx val="31601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'B(2)'!$B$11</c:f>
        </c:strRef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21825"/>
          <c:w val="0.956"/>
          <c:h val="0.7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'B(2)'!$D$32</c:f>
              <c:strCache>
                <c:ptCount val="1"/>
                <c:pt idx="0">
                  <c:v>f(x)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'B(2)'!$C$33:$C$39</c:f>
              <c:numCache/>
            </c:numRef>
          </c:cat>
          <c:val>
            <c:numRef>
              <c:f>'B(2)'!$D$33:$D$39</c:f>
              <c:numCache/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delete val="1"/>
        <c:majorTickMark val="out"/>
        <c:minorTickMark val="none"/>
        <c:tickLblPos val="nextTo"/>
        <c:crossAx val="959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87"/>
          <c:w val="0.929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'B(2)an'!$D$32</c:f>
              <c:strCache>
                <c:ptCount val="1"/>
                <c:pt idx="0">
                  <c:v>f(x)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'B(2)an'!$C$33:$C$39</c:f>
              <c:numCache/>
            </c:numRef>
          </c:cat>
          <c:val>
            <c:numRef>
              <c:f>'B(2)an'!$D$33:$D$39</c:f>
              <c:numCache/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8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'B(3)'!$D$1</c:f>
        </c:strRef>
      </c:tx>
      <c:layout>
        <c:manualLayout>
          <c:xMode val="factor"/>
          <c:yMode val="factor"/>
          <c:x val="-0.006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125"/>
          <c:y val="0.2095"/>
          <c:w val="0.9335"/>
          <c:h val="0.7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'B(3)'!$B$7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[0]!X</c:f>
              <c:numCache/>
            </c:numRef>
          </c:cat>
          <c:val>
            <c:numRef>
              <c:f>[0]!FofX</c:f>
              <c:numCache/>
            </c:numRef>
          </c:val>
        </c:ser>
        <c:overlap val="100"/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33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26</xdr:row>
      <xdr:rowOff>76200</xdr:rowOff>
    </xdr:from>
    <xdr:to>
      <xdr:col>6</xdr:col>
      <xdr:colOff>209550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3819525" y="5410200"/>
        <a:ext cx="25622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200025</xdr:rowOff>
    </xdr:from>
    <xdr:to>
      <xdr:col>10</xdr:col>
      <xdr:colOff>390525</xdr:colOff>
      <xdr:row>17</xdr:row>
      <xdr:rowOff>85725</xdr:rowOff>
    </xdr:to>
    <xdr:graphicFrame>
      <xdr:nvGraphicFramePr>
        <xdr:cNvPr id="1" name="Chart 2"/>
        <xdr:cNvGraphicFramePr/>
      </xdr:nvGraphicFramePr>
      <xdr:xfrm>
        <a:off x="2181225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5</xdr:row>
      <xdr:rowOff>38100</xdr:rowOff>
    </xdr:from>
    <xdr:to>
      <xdr:col>5</xdr:col>
      <xdr:colOff>171450</xdr:colOff>
      <xdr:row>8</xdr:row>
      <xdr:rowOff>123825</xdr:rowOff>
    </xdr:to>
    <xdr:sp textlink="$D$2">
      <xdr:nvSpPr>
        <xdr:cNvPr id="2" name="Rounded Rectangle 3"/>
        <xdr:cNvSpPr>
          <a:spLocks/>
        </xdr:cNvSpPr>
      </xdr:nvSpPr>
      <xdr:spPr>
        <a:xfrm>
          <a:off x="2352675" y="1181100"/>
          <a:ext cx="1133475" cy="657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P(X&lt;=8) = 0.9893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66675</xdr:rowOff>
    </xdr:from>
    <xdr:to>
      <xdr:col>10</xdr:col>
      <xdr:colOff>571500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333625" y="638175"/>
        <a:ext cx="4600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23</xdr:row>
      <xdr:rowOff>38100</xdr:rowOff>
    </xdr:from>
    <xdr:to>
      <xdr:col>5</xdr:col>
      <xdr:colOff>123825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56260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36</xdr:row>
      <xdr:rowOff>142875</xdr:rowOff>
    </xdr:from>
    <xdr:to>
      <xdr:col>10</xdr:col>
      <xdr:colOff>504825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3219450" y="8143875"/>
        <a:ext cx="4972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23</xdr:row>
      <xdr:rowOff>38100</xdr:rowOff>
    </xdr:from>
    <xdr:to>
      <xdr:col>5</xdr:col>
      <xdr:colOff>123825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56260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36</xdr:row>
      <xdr:rowOff>142875</xdr:rowOff>
    </xdr:from>
    <xdr:to>
      <xdr:col>10</xdr:col>
      <xdr:colOff>504825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3219450" y="8143875"/>
        <a:ext cx="4972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7</xdr:col>
      <xdr:colOff>304800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0"/>
          <a:ext cx="45720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17</xdr:row>
      <xdr:rowOff>123825</xdr:rowOff>
    </xdr:from>
    <xdr:to>
      <xdr:col>5</xdr:col>
      <xdr:colOff>238125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743200" y="3743325"/>
        <a:ext cx="25717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104775</xdr:rowOff>
    </xdr:from>
    <xdr:to>
      <xdr:col>17</xdr:col>
      <xdr:colOff>447675</xdr:colOff>
      <xdr:row>9</xdr:row>
      <xdr:rowOff>552450</xdr:rowOff>
    </xdr:to>
    <xdr:graphicFrame>
      <xdr:nvGraphicFramePr>
        <xdr:cNvPr id="1" name="Chart 2"/>
        <xdr:cNvGraphicFramePr/>
      </xdr:nvGraphicFramePr>
      <xdr:xfrm>
        <a:off x="7410450" y="104775"/>
        <a:ext cx="4543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104775</xdr:rowOff>
    </xdr:from>
    <xdr:to>
      <xdr:col>4</xdr:col>
      <xdr:colOff>647700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171450" y="1819275"/>
        <a:ext cx="38290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23</xdr:row>
      <xdr:rowOff>133350</xdr:rowOff>
    </xdr:from>
    <xdr:to>
      <xdr:col>18</xdr:col>
      <xdr:colOff>495300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8362950" y="4171950"/>
        <a:ext cx="35909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4</xdr:row>
      <xdr:rowOff>114300</xdr:rowOff>
    </xdr:from>
    <xdr:to>
      <xdr:col>10</xdr:col>
      <xdr:colOff>828675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4953000" y="2019300"/>
        <a:ext cx="32194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22</xdr:row>
      <xdr:rowOff>180975</xdr:rowOff>
    </xdr:from>
    <xdr:to>
      <xdr:col>11</xdr:col>
      <xdr:colOff>600075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5467350" y="6334125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19</xdr:row>
      <xdr:rowOff>123825</xdr:rowOff>
    </xdr:from>
    <xdr:to>
      <xdr:col>6</xdr:col>
      <xdr:colOff>1438275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4067175" y="5705475"/>
        <a:ext cx="2847975" cy="114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47625</xdr:rowOff>
    </xdr:from>
    <xdr:to>
      <xdr:col>7</xdr:col>
      <xdr:colOff>228600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1743075" y="809625"/>
        <a:ext cx="30194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-2hp9LuJyx4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-2hp9LuJyx4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11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73.4218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160</v>
      </c>
    </row>
    <row r="7" ht="15">
      <c r="A7" t="s">
        <v>5</v>
      </c>
    </row>
    <row r="8" ht="15">
      <c r="A8" t="s">
        <v>6</v>
      </c>
    </row>
    <row r="9" ht="15">
      <c r="A9" t="s">
        <v>161</v>
      </c>
    </row>
    <row r="10" ht="15">
      <c r="A10" t="s">
        <v>228</v>
      </c>
    </row>
    <row r="11" ht="15">
      <c r="A11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F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8.57421875" style="0" bestFit="1" customWidth="1"/>
    <col min="2" max="2" width="13.00390625" style="0" customWidth="1"/>
    <col min="3" max="3" width="5.7109375" style="0" customWidth="1"/>
    <col min="4" max="4" width="18.7109375" style="0" customWidth="1"/>
    <col min="5" max="5" width="21.7109375" style="0" bestFit="1" customWidth="1"/>
  </cols>
  <sheetData>
    <row r="1" spans="1:6" ht="15">
      <c r="A1" s="6" t="s">
        <v>109</v>
      </c>
      <c r="B1" s="6" t="s">
        <v>110</v>
      </c>
      <c r="D1" s="6" t="s">
        <v>156</v>
      </c>
      <c r="F1" t="s">
        <v>69</v>
      </c>
    </row>
    <row r="2" spans="1:6" ht="15">
      <c r="A2" s="3">
        <v>500</v>
      </c>
      <c r="B2" s="3">
        <v>0.1</v>
      </c>
      <c r="D2" s="4">
        <f aca="true" t="shared" si="0" ref="D2:D8">(A2-$F$2)^2</f>
        <v>84100</v>
      </c>
      <c r="F2">
        <f>SUMPRODUCT(A2:A8,B2:B8)</f>
        <v>790</v>
      </c>
    </row>
    <row r="3" spans="1:4" ht="15">
      <c r="A3" s="3">
        <v>600</v>
      </c>
      <c r="B3" s="3">
        <v>0.15</v>
      </c>
      <c r="D3" s="4">
        <f t="shared" si="0"/>
        <v>36100</v>
      </c>
    </row>
    <row r="4" spans="1:4" ht="15">
      <c r="A4" s="3">
        <v>700</v>
      </c>
      <c r="B4" s="3">
        <v>0.15</v>
      </c>
      <c r="D4" s="4">
        <f t="shared" si="0"/>
        <v>8100</v>
      </c>
    </row>
    <row r="5" spans="1:4" ht="15">
      <c r="A5" s="3">
        <v>800</v>
      </c>
      <c r="B5" s="3">
        <v>0.2</v>
      </c>
      <c r="D5" s="4">
        <f t="shared" si="0"/>
        <v>100</v>
      </c>
    </row>
    <row r="6" spans="1:4" ht="15">
      <c r="A6" s="3">
        <v>900</v>
      </c>
      <c r="B6" s="3">
        <v>0.2</v>
      </c>
      <c r="D6" s="4">
        <f t="shared" si="0"/>
        <v>12100</v>
      </c>
    </row>
    <row r="7" spans="1:4" ht="15">
      <c r="A7" s="3">
        <v>1000</v>
      </c>
      <c r="B7" s="3">
        <v>0.15</v>
      </c>
      <c r="D7" s="4">
        <f t="shared" si="0"/>
        <v>44100</v>
      </c>
    </row>
    <row r="8" spans="1:4" ht="15">
      <c r="A8" s="3">
        <v>1100</v>
      </c>
      <c r="B8" s="3">
        <v>0.05</v>
      </c>
      <c r="D8" s="4">
        <f t="shared" si="0"/>
        <v>96100</v>
      </c>
    </row>
    <row r="9" ht="15">
      <c r="B9" s="4"/>
    </row>
    <row r="10" ht="4.5" customHeight="1"/>
    <row r="11" spans="1:3" ht="15">
      <c r="A11" s="3" t="s">
        <v>69</v>
      </c>
      <c r="B11" s="69"/>
      <c r="C11" t="s">
        <v>111</v>
      </c>
    </row>
    <row r="12" spans="1:4" ht="15">
      <c r="A12" s="3" t="s">
        <v>70</v>
      </c>
      <c r="B12" s="69"/>
      <c r="D12" s="69">
        <f>SQRT(SUMPRODUCT(B2:B8,D2:D8))</f>
        <v>170</v>
      </c>
    </row>
    <row r="14" ht="4.5" customHeight="1"/>
    <row r="15" spans="1:2" ht="15">
      <c r="A15" s="3" t="s">
        <v>112</v>
      </c>
      <c r="B15" s="70">
        <v>125</v>
      </c>
    </row>
    <row r="16" spans="1:2" ht="15">
      <c r="A16" s="3" t="s">
        <v>113</v>
      </c>
      <c r="B16" s="70">
        <v>60</v>
      </c>
    </row>
    <row r="17" spans="1:2" ht="15">
      <c r="A17" s="3" t="s">
        <v>165</v>
      </c>
      <c r="B17" s="3">
        <v>1000</v>
      </c>
    </row>
    <row r="18" spans="1:2" ht="15">
      <c r="A18" s="3" t="s">
        <v>114</v>
      </c>
      <c r="B18" s="52"/>
    </row>
    <row r="19" spans="1:2" ht="15">
      <c r="A19" s="3" t="s">
        <v>115</v>
      </c>
      <c r="B19" s="53"/>
    </row>
    <row r="20" spans="1:2" ht="15">
      <c r="A20" t="s">
        <v>166</v>
      </c>
      <c r="B20" s="5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8.57421875" style="0" bestFit="1" customWidth="1"/>
    <col min="2" max="2" width="13.00390625" style="0" customWidth="1"/>
    <col min="3" max="3" width="5.7109375" style="0" customWidth="1"/>
    <col min="4" max="4" width="18.7109375" style="0" customWidth="1"/>
    <col min="5" max="5" width="21.7109375" style="0" bestFit="1" customWidth="1"/>
  </cols>
  <sheetData>
    <row r="1" spans="1:4" ht="15">
      <c r="A1" s="6" t="s">
        <v>109</v>
      </c>
      <c r="B1" s="6" t="s">
        <v>110</v>
      </c>
      <c r="D1" s="6" t="s">
        <v>156</v>
      </c>
    </row>
    <row r="2" spans="1:4" ht="15">
      <c r="A2" s="3">
        <v>500</v>
      </c>
      <c r="B2" s="3">
        <v>0.1</v>
      </c>
      <c r="D2" s="4">
        <f aca="true" t="shared" si="0" ref="D2:D8">(A2-$B$11)^2</f>
        <v>84100</v>
      </c>
    </row>
    <row r="3" spans="1:4" ht="15">
      <c r="A3" s="3">
        <v>600</v>
      </c>
      <c r="B3" s="3">
        <v>0.15</v>
      </c>
      <c r="D3" s="4">
        <f t="shared" si="0"/>
        <v>36100</v>
      </c>
    </row>
    <row r="4" spans="1:4" ht="15">
      <c r="A4" s="3">
        <v>700</v>
      </c>
      <c r="B4" s="3">
        <v>0.15</v>
      </c>
      <c r="D4" s="4">
        <f t="shared" si="0"/>
        <v>8100</v>
      </c>
    </row>
    <row r="5" spans="1:4" ht="15">
      <c r="A5" s="3">
        <v>800</v>
      </c>
      <c r="B5" s="3">
        <v>0.2</v>
      </c>
      <c r="D5" s="4">
        <f t="shared" si="0"/>
        <v>100</v>
      </c>
    </row>
    <row r="6" spans="1:4" ht="15">
      <c r="A6" s="3">
        <v>900</v>
      </c>
      <c r="B6" s="3">
        <v>0.2</v>
      </c>
      <c r="D6" s="4">
        <f t="shared" si="0"/>
        <v>12100</v>
      </c>
    </row>
    <row r="7" spans="1:4" ht="15">
      <c r="A7" s="3">
        <v>1000</v>
      </c>
      <c r="B7" s="3">
        <v>0.15</v>
      </c>
      <c r="D7" s="4">
        <f t="shared" si="0"/>
        <v>44100</v>
      </c>
    </row>
    <row r="8" spans="1:4" ht="15">
      <c r="A8" s="3">
        <v>1100</v>
      </c>
      <c r="B8" s="3">
        <v>0.05</v>
      </c>
      <c r="D8" s="4">
        <f t="shared" si="0"/>
        <v>96100</v>
      </c>
    </row>
    <row r="9" ht="15">
      <c r="B9" s="4">
        <f>SUM(B2:B8)</f>
        <v>1</v>
      </c>
    </row>
    <row r="10" ht="4.5" customHeight="1"/>
    <row r="11" spans="1:3" ht="15">
      <c r="A11" s="3" t="s">
        <v>69</v>
      </c>
      <c r="B11" s="69">
        <f>SUMPRODUCT(A2:A8,B2:B8)</f>
        <v>790</v>
      </c>
      <c r="C11" t="s">
        <v>111</v>
      </c>
    </row>
    <row r="12" spans="1:4" ht="15">
      <c r="A12" s="3" t="s">
        <v>70</v>
      </c>
      <c r="B12" s="69">
        <f>SQRT(SUMPRODUCT((A2:A8-B11)^2,B2:B8))</f>
        <v>170</v>
      </c>
      <c r="D12" s="69">
        <f>SQRT(SUMPRODUCT(B2:B8,D2:D8))</f>
        <v>170</v>
      </c>
    </row>
    <row r="14" ht="4.5" customHeight="1"/>
    <row r="15" spans="1:2" ht="15">
      <c r="A15" s="3" t="s">
        <v>112</v>
      </c>
      <c r="B15" s="70">
        <v>125</v>
      </c>
    </row>
    <row r="16" spans="1:2" ht="15">
      <c r="A16" s="3" t="s">
        <v>113</v>
      </c>
      <c r="B16" s="70">
        <v>60</v>
      </c>
    </row>
    <row r="17" spans="1:2" ht="15">
      <c r="A17" s="3" t="s">
        <v>165</v>
      </c>
      <c r="B17" s="3">
        <v>1000</v>
      </c>
    </row>
    <row r="18" spans="1:2" ht="15">
      <c r="A18" s="3" t="s">
        <v>114</v>
      </c>
      <c r="B18" s="52">
        <f>B17*B15</f>
        <v>125000</v>
      </c>
    </row>
    <row r="19" spans="1:2" ht="15">
      <c r="A19" s="3" t="s">
        <v>115</v>
      </c>
      <c r="B19" s="53">
        <f>B11*B16</f>
        <v>47400</v>
      </c>
    </row>
    <row r="20" spans="1:2" ht="15">
      <c r="A20" t="s">
        <v>166</v>
      </c>
      <c r="B20" s="54">
        <f>B18-B19</f>
        <v>77600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1:E7"/>
  <sheetViews>
    <sheetView zoomScale="115" zoomScaleNormal="115" zoomScalePageLayoutView="0" workbookViewId="0" topLeftCell="A1">
      <selection activeCell="C5" sqref="C5"/>
    </sheetView>
  </sheetViews>
  <sheetFormatPr defaultColWidth="9.140625" defaultRowHeight="15"/>
  <cols>
    <col min="1" max="1" width="17.28125" style="0" customWidth="1"/>
    <col min="2" max="2" width="13.57421875" style="0" bestFit="1" customWidth="1"/>
    <col min="3" max="3" width="10.421875" style="0" customWidth="1"/>
    <col min="4" max="4" width="9.57421875" style="0" customWidth="1"/>
    <col min="5" max="5" width="8.57421875" style="0" customWidth="1"/>
    <col min="6" max="6" width="4.140625" style="0" customWidth="1"/>
  </cols>
  <sheetData>
    <row r="1" spans="1:5" ht="30">
      <c r="A1" s="71" t="s">
        <v>145</v>
      </c>
      <c r="B1" s="71" t="s">
        <v>148</v>
      </c>
      <c r="C1" s="71" t="s">
        <v>149</v>
      </c>
      <c r="D1" s="71" t="s">
        <v>150</v>
      </c>
      <c r="E1" s="71" t="s">
        <v>151</v>
      </c>
    </row>
    <row r="2" spans="1:5" ht="15">
      <c r="A2" s="3" t="s">
        <v>146</v>
      </c>
      <c r="B2" s="3">
        <v>0.15</v>
      </c>
      <c r="C2" s="3">
        <v>0.15</v>
      </c>
      <c r="D2" s="51">
        <v>0.25</v>
      </c>
      <c r="E2" s="3">
        <v>0.11</v>
      </c>
    </row>
    <row r="3" spans="1:5" ht="15">
      <c r="A3" s="3" t="s">
        <v>154</v>
      </c>
      <c r="B3" s="51">
        <f>1-SUM(B2,B4)</f>
        <v>0.29999999999999993</v>
      </c>
      <c r="C3" s="51">
        <v>0.07</v>
      </c>
      <c r="D3" s="3">
        <v>0.13</v>
      </c>
      <c r="E3" s="51">
        <v>0.1</v>
      </c>
    </row>
    <row r="4" spans="1:5" ht="15">
      <c r="A4" s="3" t="s">
        <v>147</v>
      </c>
      <c r="B4" s="3">
        <v>0.55</v>
      </c>
      <c r="C4" s="3">
        <v>-0.02</v>
      </c>
      <c r="D4" s="3">
        <v>-0.135</v>
      </c>
      <c r="E4" s="3">
        <v>0.03</v>
      </c>
    </row>
    <row r="5" spans="2:5" ht="18">
      <c r="B5" s="15" t="s">
        <v>152</v>
      </c>
      <c r="C5" s="4"/>
      <c r="D5" s="4"/>
      <c r="E5" s="4"/>
    </row>
    <row r="6" spans="1:5" ht="30">
      <c r="A6" t="s">
        <v>167</v>
      </c>
      <c r="B6" s="15" t="s">
        <v>153</v>
      </c>
      <c r="C6" s="4"/>
      <c r="D6" s="4"/>
      <c r="E6" s="4"/>
    </row>
    <row r="7" spans="2:5" ht="15">
      <c r="B7" s="3" t="s">
        <v>155</v>
      </c>
      <c r="C7" s="4"/>
      <c r="D7" s="4"/>
      <c r="E7" s="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7"/>
  <sheetViews>
    <sheetView zoomScale="115" zoomScaleNormal="11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3.57421875" style="0" bestFit="1" customWidth="1"/>
    <col min="3" max="3" width="10.421875" style="0" customWidth="1"/>
    <col min="4" max="4" width="9.57421875" style="0" customWidth="1"/>
    <col min="5" max="5" width="8.57421875" style="0" customWidth="1"/>
    <col min="6" max="6" width="4.140625" style="0" customWidth="1"/>
  </cols>
  <sheetData>
    <row r="1" spans="1:5" ht="30">
      <c r="A1" s="71" t="s">
        <v>145</v>
      </c>
      <c r="B1" s="71" t="s">
        <v>148</v>
      </c>
      <c r="C1" s="71" t="s">
        <v>149</v>
      </c>
      <c r="D1" s="71" t="s">
        <v>150</v>
      </c>
      <c r="E1" s="71" t="s">
        <v>151</v>
      </c>
    </row>
    <row r="2" spans="1:5" ht="15">
      <c r="A2" s="3" t="s">
        <v>146</v>
      </c>
      <c r="B2" s="3">
        <v>0.15</v>
      </c>
      <c r="C2" s="3">
        <v>0.15</v>
      </c>
      <c r="D2" s="51">
        <v>0.25</v>
      </c>
      <c r="E2" s="3">
        <v>0.11</v>
      </c>
    </row>
    <row r="3" spans="1:5" ht="15">
      <c r="A3" s="3" t="s">
        <v>154</v>
      </c>
      <c r="B3" s="51">
        <f>1-SUM(B2,B4)</f>
        <v>0.29999999999999993</v>
      </c>
      <c r="C3" s="51">
        <v>0.07</v>
      </c>
      <c r="D3" s="3">
        <v>0.13</v>
      </c>
      <c r="E3" s="51">
        <v>0.1</v>
      </c>
    </row>
    <row r="4" spans="1:5" ht="15">
      <c r="A4" s="3" t="s">
        <v>147</v>
      </c>
      <c r="B4" s="3">
        <v>0.55</v>
      </c>
      <c r="C4" s="3">
        <v>-0.02</v>
      </c>
      <c r="D4" s="3">
        <v>-0.135</v>
      </c>
      <c r="E4" s="3">
        <v>0.03</v>
      </c>
    </row>
    <row r="5" spans="2:5" ht="18">
      <c r="B5" s="15" t="s">
        <v>152</v>
      </c>
      <c r="C5" s="4">
        <f>SUMPRODUCT($B$2:$B$4,C2:C4)</f>
        <v>0.032499999999999994</v>
      </c>
      <c r="D5" s="4">
        <f>SUMPRODUCT($B$2:$B$4,D2:D4)</f>
        <v>0.0022499999999999742</v>
      </c>
      <c r="E5" s="4">
        <f>SUMPRODUCT($B$2:$B$4,E2:E4)</f>
        <v>0.063</v>
      </c>
    </row>
    <row r="6" spans="1:5" ht="30">
      <c r="A6" t="s">
        <v>167</v>
      </c>
      <c r="B6" s="15" t="s">
        <v>153</v>
      </c>
      <c r="C6" s="4">
        <f>SQRT(SUMPRODUCT((C2:C4-C5)^2,$B$2:$B$4))</f>
        <v>0.06331469023852206</v>
      </c>
      <c r="D6" s="4">
        <f>SQRT(SUMPRODUCT((D2:D4-D5)^2,$B$2:$B$4))</f>
        <v>0.15640871938610074</v>
      </c>
      <c r="E6" s="4">
        <f>SQRT(SUMPRODUCT((E2:E4-E5)^2,$B$2:$B$4))</f>
        <v>0.03661966684720111</v>
      </c>
    </row>
    <row r="7" spans="2:5" ht="15">
      <c r="B7" s="3" t="s">
        <v>155</v>
      </c>
      <c r="C7" s="4">
        <f>C6/C5</f>
        <v>1.9481443150314481</v>
      </c>
      <c r="D7" s="4">
        <f>D6/D5</f>
        <v>69.51498639382335</v>
      </c>
      <c r="E7" s="4">
        <f>E6/E5</f>
        <v>0.5812645531301763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V30"/>
  <sheetViews>
    <sheetView zoomScale="65" zoomScaleNormal="65" zoomScalePageLayoutView="0" workbookViewId="0" topLeftCell="A1">
      <selection activeCell="L42" sqref="L42"/>
    </sheetView>
  </sheetViews>
  <sheetFormatPr defaultColWidth="9.140625" defaultRowHeight="15"/>
  <cols>
    <col min="1" max="1" width="25.57421875" style="31" customWidth="1"/>
    <col min="2" max="5" width="8.57421875" style="31" customWidth="1"/>
    <col min="6" max="6" width="7.57421875" style="31" customWidth="1"/>
    <col min="7" max="10" width="4.421875" style="31" bestFit="1" customWidth="1"/>
    <col min="11" max="11" width="21.57421875" style="31" customWidth="1"/>
    <col min="12" max="12" width="14.7109375" style="31" customWidth="1"/>
    <col min="13" max="13" width="1.421875" style="31" customWidth="1"/>
    <col min="14" max="14" width="17.57421875" style="31" customWidth="1"/>
    <col min="15" max="15" width="6.140625" style="31" bestFit="1" customWidth="1"/>
    <col min="16" max="16" width="7.421875" style="31" bestFit="1" customWidth="1"/>
    <col min="17" max="17" width="6.7109375" style="31" customWidth="1"/>
    <col min="18" max="18" width="11.140625" style="31" bestFit="1" customWidth="1"/>
    <col min="19" max="19" width="9.140625" style="31" customWidth="1"/>
    <col min="20" max="20" width="1.421875" style="31" customWidth="1"/>
    <col min="21" max="21" width="9.140625" style="31" customWidth="1"/>
    <col min="22" max="22" width="14.421875" style="31" bestFit="1" customWidth="1"/>
    <col min="23" max="16384" width="9.140625" style="31" customWidth="1"/>
  </cols>
  <sheetData>
    <row r="1" spans="1:3" ht="12.75">
      <c r="A1" s="35" t="s">
        <v>95</v>
      </c>
      <c r="B1" s="33">
        <v>0.2</v>
      </c>
      <c r="C1" s="33"/>
    </row>
    <row r="2" spans="1:3" ht="12.75">
      <c r="A2" s="35" t="s">
        <v>96</v>
      </c>
      <c r="B2" s="33">
        <f>1-B1</f>
        <v>0.8</v>
      </c>
      <c r="C2" s="33"/>
    </row>
    <row r="3" spans="1:3" ht="12.75">
      <c r="A3" s="35" t="s">
        <v>97</v>
      </c>
      <c r="B3" s="33">
        <v>4</v>
      </c>
      <c r="C3" s="33"/>
    </row>
    <row r="4" spans="1:3" ht="12.75">
      <c r="A4" s="35" t="s">
        <v>98</v>
      </c>
      <c r="B4" s="33" t="s">
        <v>99</v>
      </c>
      <c r="C4" s="33"/>
    </row>
    <row r="5" spans="1:3" ht="12.75">
      <c r="A5" s="35" t="s">
        <v>100</v>
      </c>
      <c r="B5" s="33" t="s">
        <v>99</v>
      </c>
      <c r="C5" s="33"/>
    </row>
    <row r="6" spans="1:3" ht="12.75">
      <c r="A6" s="35" t="s">
        <v>101</v>
      </c>
      <c r="B6" s="36" t="s">
        <v>102</v>
      </c>
      <c r="C6" s="33" t="s">
        <v>93</v>
      </c>
    </row>
    <row r="7" spans="1:3" ht="12.75">
      <c r="A7" s="35" t="s">
        <v>103</v>
      </c>
      <c r="B7" s="36" t="s">
        <v>104</v>
      </c>
      <c r="C7" s="33" t="s">
        <v>94</v>
      </c>
    </row>
    <row r="8" spans="1:3" ht="12.75">
      <c r="A8" s="35" t="s">
        <v>105</v>
      </c>
      <c r="B8" s="33" t="s">
        <v>99</v>
      </c>
      <c r="C8" s="33"/>
    </row>
    <row r="9" spans="1:3" ht="12.75">
      <c r="A9" s="35" t="s">
        <v>106</v>
      </c>
      <c r="B9" s="36" t="s">
        <v>99</v>
      </c>
      <c r="C9" s="33"/>
    </row>
    <row r="10" spans="1:3" ht="12.75">
      <c r="A10" s="35" t="s">
        <v>107</v>
      </c>
      <c r="B10" s="36">
        <f>2^B3</f>
        <v>16</v>
      </c>
      <c r="C10" s="33"/>
    </row>
    <row r="12" spans="1:12" ht="12.75">
      <c r="A12" s="37" t="str">
        <f>"Build Discrete Probability Distribution with "&amp;A3&amp;" "&amp;B3&amp;", "&amp;A1&amp;" "&amp;B1</f>
        <v>Build Discrete Probability Distribution with n = 4, pi = 0.2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22" ht="12.75" customHeight="1">
      <c r="A13" s="86" t="s">
        <v>83</v>
      </c>
      <c r="B13" s="29" t="s">
        <v>84</v>
      </c>
      <c r="C13" s="29"/>
      <c r="D13" s="29"/>
      <c r="E13" s="29"/>
      <c r="F13" s="86" t="s">
        <v>85</v>
      </c>
      <c r="G13" s="30" t="s">
        <v>86</v>
      </c>
      <c r="H13" s="29"/>
      <c r="I13" s="29"/>
      <c r="J13" s="29"/>
      <c r="K13" s="86" t="s">
        <v>87</v>
      </c>
      <c r="L13" s="86" t="s">
        <v>88</v>
      </c>
      <c r="N13" s="86" t="s">
        <v>108</v>
      </c>
      <c r="O13" s="86" t="s">
        <v>53</v>
      </c>
      <c r="P13" s="86" t="s">
        <v>53</v>
      </c>
      <c r="R13"/>
      <c r="S13"/>
      <c r="T13"/>
      <c r="U13"/>
      <c r="V13"/>
    </row>
    <row r="14" spans="1:22" ht="15">
      <c r="A14" s="86"/>
      <c r="B14" s="32" t="s">
        <v>89</v>
      </c>
      <c r="C14" s="32" t="s">
        <v>90</v>
      </c>
      <c r="D14" s="32" t="s">
        <v>91</v>
      </c>
      <c r="E14" s="32" t="s">
        <v>92</v>
      </c>
      <c r="F14" s="86"/>
      <c r="G14" s="32" t="s">
        <v>89</v>
      </c>
      <c r="H14" s="32" t="s">
        <v>90</v>
      </c>
      <c r="I14" s="32" t="s">
        <v>91</v>
      </c>
      <c r="J14" s="32" t="s">
        <v>92</v>
      </c>
      <c r="K14" s="86"/>
      <c r="L14" s="86"/>
      <c r="N14" s="86"/>
      <c r="O14" s="86"/>
      <c r="P14" s="86"/>
      <c r="R14"/>
      <c r="S14"/>
      <c r="T14"/>
      <c r="U14"/>
      <c r="V14"/>
    </row>
    <row r="15" spans="1:22" ht="15">
      <c r="A15" s="33">
        <v>1</v>
      </c>
      <c r="B15" s="33" t="s">
        <v>93</v>
      </c>
      <c r="C15" s="33" t="s">
        <v>93</v>
      </c>
      <c r="D15" s="33" t="s">
        <v>93</v>
      </c>
      <c r="E15" s="33" t="s">
        <v>93</v>
      </c>
      <c r="F15" s="33">
        <f aca="true" t="shared" si="0" ref="F15:F30">COUNTIF(B15:E15,$C$6)</f>
        <v>4</v>
      </c>
      <c r="G15" s="33">
        <f aca="true" t="shared" si="1" ref="G15:J30">IF(B15=$C$6,$B$1,$B$2)</f>
        <v>0.2</v>
      </c>
      <c r="H15" s="33">
        <f t="shared" si="1"/>
        <v>0.2</v>
      </c>
      <c r="I15" s="33">
        <f t="shared" si="1"/>
        <v>0.2</v>
      </c>
      <c r="J15" s="33">
        <f t="shared" si="1"/>
        <v>0.2</v>
      </c>
      <c r="K15" s="33" t="str">
        <f aca="true" t="shared" si="2" ref="K15:K30">G15&amp;"*"&amp;H15&amp;"*"&amp;I15&amp;"*"&amp;J15&amp;" ="</f>
        <v>0.2*0.2*0.2*0.2 =</v>
      </c>
      <c r="L15" s="34">
        <f aca="true" t="shared" si="3" ref="L15:L30">PRODUCT(G15:J15)</f>
        <v>0.0016000000000000005</v>
      </c>
      <c r="N15" s="33">
        <v>0</v>
      </c>
      <c r="O15" s="33" t="str">
        <f>"P("&amp;N15&amp;") ="</f>
        <v>P(0) =</v>
      </c>
      <c r="P15" s="38">
        <f>SUMIF($F$15:$F$30,N15,$L$15:$L$30)</f>
        <v>0.40960000000000013</v>
      </c>
      <c r="R15"/>
      <c r="S15"/>
      <c r="T15"/>
      <c r="U15"/>
      <c r="V15"/>
    </row>
    <row r="16" spans="1:22" ht="15">
      <c r="A16" s="33">
        <v>2</v>
      </c>
      <c r="B16" s="33" t="s">
        <v>93</v>
      </c>
      <c r="C16" s="33" t="s">
        <v>93</v>
      </c>
      <c r="D16" s="33" t="s">
        <v>93</v>
      </c>
      <c r="E16" s="33" t="s">
        <v>94</v>
      </c>
      <c r="F16" s="33">
        <f t="shared" si="0"/>
        <v>3</v>
      </c>
      <c r="G16" s="33">
        <f t="shared" si="1"/>
        <v>0.2</v>
      </c>
      <c r="H16" s="33">
        <f t="shared" si="1"/>
        <v>0.2</v>
      </c>
      <c r="I16" s="33">
        <f t="shared" si="1"/>
        <v>0.2</v>
      </c>
      <c r="J16" s="33">
        <f t="shared" si="1"/>
        <v>0.8</v>
      </c>
      <c r="K16" s="33" t="str">
        <f t="shared" si="2"/>
        <v>0.2*0.2*0.2*0.8 =</v>
      </c>
      <c r="L16" s="34">
        <f t="shared" si="3"/>
        <v>0.006400000000000002</v>
      </c>
      <c r="N16" s="33">
        <v>1</v>
      </c>
      <c r="O16" s="33" t="str">
        <f>"P("&amp;N16&amp;") ="</f>
        <v>P(1) =</v>
      </c>
      <c r="P16" s="34">
        <f>SUMIF($F$15:$F$30,N16,$L$15:$L$30)</f>
        <v>0.40960000000000013</v>
      </c>
      <c r="R16"/>
      <c r="S16"/>
      <c r="T16"/>
      <c r="U16"/>
      <c r="V16"/>
    </row>
    <row r="17" spans="1:22" ht="15">
      <c r="A17" s="33">
        <v>3</v>
      </c>
      <c r="B17" s="33" t="s">
        <v>93</v>
      </c>
      <c r="C17" s="33" t="s">
        <v>93</v>
      </c>
      <c r="D17" s="33" t="s">
        <v>94</v>
      </c>
      <c r="E17" s="33" t="s">
        <v>93</v>
      </c>
      <c r="F17" s="33">
        <f t="shared" si="0"/>
        <v>3</v>
      </c>
      <c r="G17" s="33">
        <f t="shared" si="1"/>
        <v>0.2</v>
      </c>
      <c r="H17" s="33">
        <f t="shared" si="1"/>
        <v>0.2</v>
      </c>
      <c r="I17" s="33">
        <f t="shared" si="1"/>
        <v>0.8</v>
      </c>
      <c r="J17" s="33">
        <f t="shared" si="1"/>
        <v>0.2</v>
      </c>
      <c r="K17" s="33" t="str">
        <f t="shared" si="2"/>
        <v>0.2*0.2*0.8*0.2 =</v>
      </c>
      <c r="L17" s="34">
        <f t="shared" si="3"/>
        <v>0.006400000000000002</v>
      </c>
      <c r="N17" s="33">
        <v>2</v>
      </c>
      <c r="O17" s="33" t="str">
        <f>"P("&amp;N17&amp;") ="</f>
        <v>P(2) =</v>
      </c>
      <c r="P17" s="34">
        <f>SUMIF($F$15:$F$30,N17,$L$15:$L$30)</f>
        <v>0.15360000000000004</v>
      </c>
      <c r="R17"/>
      <c r="S17"/>
      <c r="T17"/>
      <c r="U17"/>
      <c r="V17"/>
    </row>
    <row r="18" spans="1:22" ht="15">
      <c r="A18" s="33">
        <v>4</v>
      </c>
      <c r="B18" s="33" t="s">
        <v>93</v>
      </c>
      <c r="C18" s="33" t="s">
        <v>94</v>
      </c>
      <c r="D18" s="33" t="s">
        <v>93</v>
      </c>
      <c r="E18" s="33" t="s">
        <v>93</v>
      </c>
      <c r="F18" s="33">
        <f t="shared" si="0"/>
        <v>3</v>
      </c>
      <c r="G18" s="33">
        <f t="shared" si="1"/>
        <v>0.2</v>
      </c>
      <c r="H18" s="33">
        <f t="shared" si="1"/>
        <v>0.8</v>
      </c>
      <c r="I18" s="33">
        <f t="shared" si="1"/>
        <v>0.2</v>
      </c>
      <c r="J18" s="33">
        <f t="shared" si="1"/>
        <v>0.2</v>
      </c>
      <c r="K18" s="33" t="str">
        <f t="shared" si="2"/>
        <v>0.2*0.8*0.2*0.2 =</v>
      </c>
      <c r="L18" s="34">
        <f t="shared" si="3"/>
        <v>0.006400000000000002</v>
      </c>
      <c r="N18" s="33">
        <v>3</v>
      </c>
      <c r="O18" s="33" t="str">
        <f>"P("&amp;N18&amp;") ="</f>
        <v>P(3) =</v>
      </c>
      <c r="P18" s="34">
        <f>SUMIF($F$15:$F$30,N18,$L$15:$L$30)</f>
        <v>0.025600000000000008</v>
      </c>
      <c r="R18"/>
      <c r="S18"/>
      <c r="T18"/>
      <c r="U18"/>
      <c r="V18"/>
    </row>
    <row r="19" spans="1:22" ht="15">
      <c r="A19" s="33">
        <v>5</v>
      </c>
      <c r="B19" s="33" t="s">
        <v>94</v>
      </c>
      <c r="C19" s="33" t="s">
        <v>93</v>
      </c>
      <c r="D19" s="33" t="s">
        <v>93</v>
      </c>
      <c r="E19" s="33" t="s">
        <v>93</v>
      </c>
      <c r="F19" s="33">
        <f t="shared" si="0"/>
        <v>3</v>
      </c>
      <c r="G19" s="33">
        <f t="shared" si="1"/>
        <v>0.8</v>
      </c>
      <c r="H19" s="33">
        <f t="shared" si="1"/>
        <v>0.2</v>
      </c>
      <c r="I19" s="33">
        <f t="shared" si="1"/>
        <v>0.2</v>
      </c>
      <c r="J19" s="33">
        <f t="shared" si="1"/>
        <v>0.2</v>
      </c>
      <c r="K19" s="33" t="str">
        <f t="shared" si="2"/>
        <v>0.8*0.2*0.2*0.2 =</v>
      </c>
      <c r="L19" s="34">
        <f t="shared" si="3"/>
        <v>0.006400000000000002</v>
      </c>
      <c r="N19" s="33">
        <v>4</v>
      </c>
      <c r="O19" s="33" t="str">
        <f>"P("&amp;N19&amp;") ="</f>
        <v>P(4) =</v>
      </c>
      <c r="P19" s="34">
        <f>SUMIF($F$15:$F$30,N19,$L$15:$L$30)</f>
        <v>0.0016000000000000005</v>
      </c>
      <c r="R19"/>
      <c r="S19"/>
      <c r="T19"/>
      <c r="U19"/>
      <c r="V19"/>
    </row>
    <row r="20" spans="1:22" ht="15">
      <c r="A20" s="33">
        <v>6</v>
      </c>
      <c r="B20" s="33" t="s">
        <v>93</v>
      </c>
      <c r="C20" s="33" t="s">
        <v>93</v>
      </c>
      <c r="D20" s="33" t="s">
        <v>94</v>
      </c>
      <c r="E20" s="33" t="s">
        <v>94</v>
      </c>
      <c r="F20" s="33">
        <f t="shared" si="0"/>
        <v>2</v>
      </c>
      <c r="G20" s="33">
        <f t="shared" si="1"/>
        <v>0.2</v>
      </c>
      <c r="H20" s="33">
        <f t="shared" si="1"/>
        <v>0.2</v>
      </c>
      <c r="I20" s="33">
        <f t="shared" si="1"/>
        <v>0.8</v>
      </c>
      <c r="J20" s="33">
        <f t="shared" si="1"/>
        <v>0.8</v>
      </c>
      <c r="K20" s="33" t="str">
        <f t="shared" si="2"/>
        <v>0.2*0.2*0.8*0.8 =</v>
      </c>
      <c r="L20" s="34">
        <f t="shared" si="3"/>
        <v>0.025600000000000008</v>
      </c>
      <c r="P20" s="72">
        <f>SUM(P15:P19)</f>
        <v>1.0000000000000002</v>
      </c>
      <c r="R20"/>
      <c r="S20"/>
      <c r="T20"/>
      <c r="U20"/>
      <c r="V20"/>
    </row>
    <row r="21" spans="1:22" ht="15">
      <c r="A21" s="33">
        <v>7</v>
      </c>
      <c r="B21" s="33" t="s">
        <v>93</v>
      </c>
      <c r="C21" s="33" t="s">
        <v>94</v>
      </c>
      <c r="D21" s="33" t="s">
        <v>94</v>
      </c>
      <c r="E21" s="33" t="s">
        <v>93</v>
      </c>
      <c r="F21" s="33">
        <f t="shared" si="0"/>
        <v>2</v>
      </c>
      <c r="G21" s="33">
        <f t="shared" si="1"/>
        <v>0.2</v>
      </c>
      <c r="H21" s="33">
        <f t="shared" si="1"/>
        <v>0.8</v>
      </c>
      <c r="I21" s="33">
        <f t="shared" si="1"/>
        <v>0.8</v>
      </c>
      <c r="J21" s="33">
        <f t="shared" si="1"/>
        <v>0.2</v>
      </c>
      <c r="K21" s="33" t="str">
        <f t="shared" si="2"/>
        <v>0.2*0.8*0.8*0.2 =</v>
      </c>
      <c r="L21" s="34">
        <f t="shared" si="3"/>
        <v>0.025600000000000008</v>
      </c>
      <c r="R21"/>
      <c r="S21"/>
      <c r="T21"/>
      <c r="U21"/>
      <c r="V21"/>
    </row>
    <row r="22" spans="1:22" ht="15">
      <c r="A22" s="33">
        <v>8</v>
      </c>
      <c r="B22" s="33" t="s">
        <v>94</v>
      </c>
      <c r="C22" s="33" t="s">
        <v>94</v>
      </c>
      <c r="D22" s="33" t="s">
        <v>93</v>
      </c>
      <c r="E22" s="33" t="s">
        <v>93</v>
      </c>
      <c r="F22" s="33">
        <f t="shared" si="0"/>
        <v>2</v>
      </c>
      <c r="G22" s="33">
        <f t="shared" si="1"/>
        <v>0.8</v>
      </c>
      <c r="H22" s="33">
        <f t="shared" si="1"/>
        <v>0.8</v>
      </c>
      <c r="I22" s="33">
        <f t="shared" si="1"/>
        <v>0.2</v>
      </c>
      <c r="J22" s="33">
        <f t="shared" si="1"/>
        <v>0.2</v>
      </c>
      <c r="K22" s="33" t="str">
        <f t="shared" si="2"/>
        <v>0.8*0.8*0.2*0.2 =</v>
      </c>
      <c r="L22" s="34">
        <f t="shared" si="3"/>
        <v>0.025600000000000008</v>
      </c>
      <c r="O22" s="31" t="s">
        <v>71</v>
      </c>
      <c r="P22" s="31">
        <f>SUMPRODUCT(N15:N19,P15:P19)</f>
        <v>0.8000000000000002</v>
      </c>
      <c r="Q22" s="31">
        <f>B3*B1</f>
        <v>0.8</v>
      </c>
      <c r="R22"/>
      <c r="S22"/>
      <c r="T22"/>
      <c r="U22"/>
      <c r="V22"/>
    </row>
    <row r="23" spans="1:22" ht="15">
      <c r="A23" s="33">
        <v>9</v>
      </c>
      <c r="B23" s="33" t="s">
        <v>93</v>
      </c>
      <c r="C23" s="33" t="s">
        <v>94</v>
      </c>
      <c r="D23" s="33" t="s">
        <v>93</v>
      </c>
      <c r="E23" s="33" t="s">
        <v>94</v>
      </c>
      <c r="F23" s="33">
        <f t="shared" si="0"/>
        <v>2</v>
      </c>
      <c r="G23" s="33">
        <f t="shared" si="1"/>
        <v>0.2</v>
      </c>
      <c r="H23" s="33">
        <f t="shared" si="1"/>
        <v>0.8</v>
      </c>
      <c r="I23" s="33">
        <f t="shared" si="1"/>
        <v>0.2</v>
      </c>
      <c r="J23" s="33">
        <f t="shared" si="1"/>
        <v>0.8</v>
      </c>
      <c r="K23" s="33" t="str">
        <f t="shared" si="2"/>
        <v>0.2*0.8*0.2*0.8 =</v>
      </c>
      <c r="L23" s="34">
        <f t="shared" si="3"/>
        <v>0.025600000000000008</v>
      </c>
      <c r="O23" s="31" t="s">
        <v>70</v>
      </c>
      <c r="P23" s="31">
        <f>SQRT(SUMPRODUCT((N15:N19-P22)^2,P15:P19))</f>
        <v>0.8</v>
      </c>
      <c r="Q23" s="31">
        <f>SQRT(Q22*(1-B1))</f>
        <v>0.8</v>
      </c>
      <c r="R23"/>
      <c r="S23"/>
      <c r="T23"/>
      <c r="U23"/>
      <c r="V23"/>
    </row>
    <row r="24" spans="1:22" ht="15">
      <c r="A24" s="33">
        <v>10</v>
      </c>
      <c r="B24" s="33" t="s">
        <v>94</v>
      </c>
      <c r="C24" s="33" t="s">
        <v>93</v>
      </c>
      <c r="D24" s="33" t="s">
        <v>94</v>
      </c>
      <c r="E24" s="33" t="s">
        <v>93</v>
      </c>
      <c r="F24" s="33">
        <f t="shared" si="0"/>
        <v>2</v>
      </c>
      <c r="G24" s="33">
        <f t="shared" si="1"/>
        <v>0.8</v>
      </c>
      <c r="H24" s="33">
        <f t="shared" si="1"/>
        <v>0.2</v>
      </c>
      <c r="I24" s="33">
        <f t="shared" si="1"/>
        <v>0.8</v>
      </c>
      <c r="J24" s="33">
        <f t="shared" si="1"/>
        <v>0.2</v>
      </c>
      <c r="K24" s="33" t="str">
        <f t="shared" si="2"/>
        <v>0.8*0.2*0.8*0.2 =</v>
      </c>
      <c r="L24" s="34">
        <f t="shared" si="3"/>
        <v>0.025600000000000008</v>
      </c>
      <c r="R24"/>
      <c r="S24"/>
      <c r="T24"/>
      <c r="U24"/>
      <c r="V24"/>
    </row>
    <row r="25" spans="1:22" ht="15">
      <c r="A25" s="33">
        <v>11</v>
      </c>
      <c r="B25" s="33" t="s">
        <v>94</v>
      </c>
      <c r="C25" s="33" t="s">
        <v>93</v>
      </c>
      <c r="D25" s="33" t="s">
        <v>93</v>
      </c>
      <c r="E25" s="33" t="s">
        <v>94</v>
      </c>
      <c r="F25" s="33">
        <f t="shared" si="0"/>
        <v>2</v>
      </c>
      <c r="G25" s="33">
        <f t="shared" si="1"/>
        <v>0.8</v>
      </c>
      <c r="H25" s="33">
        <f t="shared" si="1"/>
        <v>0.2</v>
      </c>
      <c r="I25" s="33">
        <f t="shared" si="1"/>
        <v>0.2</v>
      </c>
      <c r="J25" s="33">
        <f t="shared" si="1"/>
        <v>0.8</v>
      </c>
      <c r="K25" s="33" t="str">
        <f t="shared" si="2"/>
        <v>0.8*0.2*0.2*0.8 =</v>
      </c>
      <c r="L25" s="34">
        <f t="shared" si="3"/>
        <v>0.025600000000000008</v>
      </c>
      <c r="R25"/>
      <c r="S25"/>
      <c r="T25"/>
      <c r="U25"/>
      <c r="V25"/>
    </row>
    <row r="26" spans="1:12" ht="12.75">
      <c r="A26" s="33">
        <v>12</v>
      </c>
      <c r="B26" s="33" t="s">
        <v>93</v>
      </c>
      <c r="C26" s="33" t="s">
        <v>94</v>
      </c>
      <c r="D26" s="33" t="s">
        <v>94</v>
      </c>
      <c r="E26" s="33" t="s">
        <v>94</v>
      </c>
      <c r="F26" s="33">
        <f t="shared" si="0"/>
        <v>1</v>
      </c>
      <c r="G26" s="33">
        <f t="shared" si="1"/>
        <v>0.2</v>
      </c>
      <c r="H26" s="33">
        <f t="shared" si="1"/>
        <v>0.8</v>
      </c>
      <c r="I26" s="33">
        <f t="shared" si="1"/>
        <v>0.8</v>
      </c>
      <c r="J26" s="33">
        <f t="shared" si="1"/>
        <v>0.8</v>
      </c>
      <c r="K26" s="33" t="str">
        <f t="shared" si="2"/>
        <v>0.2*0.8*0.8*0.8 =</v>
      </c>
      <c r="L26" s="34">
        <f t="shared" si="3"/>
        <v>0.10240000000000003</v>
      </c>
    </row>
    <row r="27" spans="1:12" ht="12.75">
      <c r="A27" s="33">
        <v>13</v>
      </c>
      <c r="B27" s="33" t="s">
        <v>94</v>
      </c>
      <c r="C27" s="33" t="s">
        <v>93</v>
      </c>
      <c r="D27" s="33" t="s">
        <v>94</v>
      </c>
      <c r="E27" s="33" t="s">
        <v>94</v>
      </c>
      <c r="F27" s="33">
        <f t="shared" si="0"/>
        <v>1</v>
      </c>
      <c r="G27" s="33">
        <f t="shared" si="1"/>
        <v>0.8</v>
      </c>
      <c r="H27" s="33">
        <f t="shared" si="1"/>
        <v>0.2</v>
      </c>
      <c r="I27" s="33">
        <f t="shared" si="1"/>
        <v>0.8</v>
      </c>
      <c r="J27" s="33">
        <f t="shared" si="1"/>
        <v>0.8</v>
      </c>
      <c r="K27" s="33" t="str">
        <f t="shared" si="2"/>
        <v>0.8*0.2*0.8*0.8 =</v>
      </c>
      <c r="L27" s="34">
        <f t="shared" si="3"/>
        <v>0.10240000000000003</v>
      </c>
    </row>
    <row r="28" spans="1:12" ht="12.75">
      <c r="A28" s="33">
        <v>14</v>
      </c>
      <c r="B28" s="33" t="s">
        <v>94</v>
      </c>
      <c r="C28" s="33" t="s">
        <v>94</v>
      </c>
      <c r="D28" s="33" t="s">
        <v>93</v>
      </c>
      <c r="E28" s="33" t="s">
        <v>94</v>
      </c>
      <c r="F28" s="33">
        <f t="shared" si="0"/>
        <v>1</v>
      </c>
      <c r="G28" s="33">
        <f t="shared" si="1"/>
        <v>0.8</v>
      </c>
      <c r="H28" s="33">
        <f t="shared" si="1"/>
        <v>0.8</v>
      </c>
      <c r="I28" s="33">
        <f t="shared" si="1"/>
        <v>0.2</v>
      </c>
      <c r="J28" s="33">
        <f t="shared" si="1"/>
        <v>0.8</v>
      </c>
      <c r="K28" s="33" t="str">
        <f t="shared" si="2"/>
        <v>0.8*0.8*0.2*0.8 =</v>
      </c>
      <c r="L28" s="34">
        <f t="shared" si="3"/>
        <v>0.10240000000000003</v>
      </c>
    </row>
    <row r="29" spans="1:12" ht="12.75">
      <c r="A29" s="33">
        <v>15</v>
      </c>
      <c r="B29" s="33" t="s">
        <v>94</v>
      </c>
      <c r="C29" s="33" t="s">
        <v>94</v>
      </c>
      <c r="D29" s="33" t="s">
        <v>94</v>
      </c>
      <c r="E29" s="33" t="s">
        <v>93</v>
      </c>
      <c r="F29" s="33">
        <f t="shared" si="0"/>
        <v>1</v>
      </c>
      <c r="G29" s="33">
        <f t="shared" si="1"/>
        <v>0.8</v>
      </c>
      <c r="H29" s="33">
        <f t="shared" si="1"/>
        <v>0.8</v>
      </c>
      <c r="I29" s="33">
        <f t="shared" si="1"/>
        <v>0.8</v>
      </c>
      <c r="J29" s="33">
        <f t="shared" si="1"/>
        <v>0.2</v>
      </c>
      <c r="K29" s="33" t="str">
        <f t="shared" si="2"/>
        <v>0.8*0.8*0.8*0.2 =</v>
      </c>
      <c r="L29" s="34">
        <f t="shared" si="3"/>
        <v>0.10240000000000003</v>
      </c>
    </row>
    <row r="30" spans="1:12" ht="12.75">
      <c r="A30" s="33">
        <v>16</v>
      </c>
      <c r="B30" s="33" t="s">
        <v>94</v>
      </c>
      <c r="C30" s="33" t="s">
        <v>94</v>
      </c>
      <c r="D30" s="33" t="s">
        <v>94</v>
      </c>
      <c r="E30" s="33" t="s">
        <v>94</v>
      </c>
      <c r="F30" s="33">
        <f t="shared" si="0"/>
        <v>0</v>
      </c>
      <c r="G30" s="33">
        <f t="shared" si="1"/>
        <v>0.8</v>
      </c>
      <c r="H30" s="33">
        <f t="shared" si="1"/>
        <v>0.8</v>
      </c>
      <c r="I30" s="33">
        <f t="shared" si="1"/>
        <v>0.8</v>
      </c>
      <c r="J30" s="33">
        <f t="shared" si="1"/>
        <v>0.8</v>
      </c>
      <c r="K30" s="33" t="str">
        <f t="shared" si="2"/>
        <v>0.8*0.8*0.8*0.8 =</v>
      </c>
      <c r="L30" s="34">
        <f t="shared" si="3"/>
        <v>0.40960000000000013</v>
      </c>
    </row>
  </sheetData>
  <sheetProtection/>
  <mergeCells count="7">
    <mergeCell ref="P13:P14"/>
    <mergeCell ref="A13:A14"/>
    <mergeCell ref="F13:F14"/>
    <mergeCell ref="K13:K14"/>
    <mergeCell ref="L13:L14"/>
    <mergeCell ref="N13:N14"/>
    <mergeCell ref="O13:O14"/>
  </mergeCells>
  <dataValidations count="1">
    <dataValidation type="list" allowBlank="1" showInputMessage="1" showErrorMessage="1" sqref="B15:E30">
      <formula1>$C$6:$C$7</formula1>
    </dataValidation>
  </dataValidations>
  <printOptions horizontalCentered="1"/>
  <pageMargins left="0.75" right="0.75" top="1" bottom="1" header="0.5" footer="0.5"/>
  <pageSetup fitToHeight="1" fitToWidth="1" horizontalDpi="600" verticalDpi="600" orientation="landscape" scale="62" r:id="rId2"/>
  <headerFooter alignWithMargins="0">
    <oddFooter>&amp;L&amp;F&amp;C&amp;A&amp;RPage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FF"/>
  </sheetPr>
  <dimension ref="A1:U41"/>
  <sheetViews>
    <sheetView zoomScale="70" zoomScaleNormal="70" zoomScalePageLayoutView="0" workbookViewId="0" topLeftCell="A1">
      <selection activeCell="B13" sqref="B13:B17"/>
    </sheetView>
  </sheetViews>
  <sheetFormatPr defaultColWidth="9.140625" defaultRowHeight="15"/>
  <cols>
    <col min="1" max="1" width="2.28125" style="0" bestFit="1" customWidth="1"/>
    <col min="2" max="2" width="29.00390625" style="0" customWidth="1"/>
    <col min="3" max="3" width="7.7109375" style="0" bestFit="1" customWidth="1"/>
    <col min="4" max="4" width="23.140625" style="0" customWidth="1"/>
    <col min="5" max="5" width="0.71875" style="0" customWidth="1"/>
    <col min="6" max="6" width="3.28125" style="0" hidden="1" customWidth="1"/>
    <col min="7" max="7" width="9.57421875" style="0" bestFit="1" customWidth="1"/>
    <col min="8" max="8" width="19.421875" style="0" customWidth="1"/>
    <col min="11" max="11" width="18.00390625" style="0" customWidth="1"/>
    <col min="12" max="12" width="4.00390625" style="0" customWidth="1"/>
    <col min="13" max="13" width="3.140625" style="0" bestFit="1" customWidth="1"/>
    <col min="14" max="19" width="4.7109375" style="0" customWidth="1"/>
  </cols>
  <sheetData>
    <row r="1" spans="1:2" ht="15">
      <c r="A1" s="39" t="s">
        <v>118</v>
      </c>
      <c r="B1" s="73"/>
    </row>
    <row r="2" spans="1:2" ht="75">
      <c r="A2" s="40">
        <v>1</v>
      </c>
      <c r="B2" s="41" t="s">
        <v>119</v>
      </c>
    </row>
    <row r="3" spans="1:3" ht="15">
      <c r="A3" s="42"/>
      <c r="B3" s="24" t="s">
        <v>120</v>
      </c>
      <c r="C3" s="24"/>
    </row>
    <row r="4" spans="1:2" ht="45">
      <c r="A4" s="40">
        <v>2</v>
      </c>
      <c r="B4" s="41" t="s">
        <v>121</v>
      </c>
    </row>
    <row r="5" spans="1:3" ht="15">
      <c r="A5" s="42"/>
      <c r="B5" s="24" t="s">
        <v>122</v>
      </c>
      <c r="C5" s="24"/>
    </row>
    <row r="6" spans="1:2" ht="60">
      <c r="A6" s="40">
        <v>3</v>
      </c>
      <c r="B6" s="41" t="s">
        <v>123</v>
      </c>
    </row>
    <row r="7" spans="1:3" ht="15">
      <c r="A7" s="42"/>
      <c r="B7" s="24" t="s">
        <v>124</v>
      </c>
      <c r="C7" s="24"/>
    </row>
    <row r="8" spans="1:2" ht="30">
      <c r="A8" s="40">
        <v>4</v>
      </c>
      <c r="B8" s="41" t="s">
        <v>125</v>
      </c>
    </row>
    <row r="9" spans="1:3" ht="15">
      <c r="A9" s="42"/>
      <c r="B9" s="24" t="s">
        <v>126</v>
      </c>
      <c r="C9" s="24"/>
    </row>
    <row r="11" spans="2:9" ht="45">
      <c r="B11" s="78" t="s">
        <v>189</v>
      </c>
      <c r="C11" s="78"/>
      <c r="D11" s="78"/>
      <c r="G11" s="44" t="str">
        <f>B17&amp;" = "&amp;C17&amp;" = "&amp;D17&amp;CHAR(10)&amp;B3&amp;" = "&amp;D15</f>
        <v> = p (π) = 
Fixed # of Identical Trials = n = </v>
      </c>
      <c r="H11" s="44"/>
      <c r="I11" s="44"/>
    </row>
    <row r="12" spans="2:9" ht="15">
      <c r="B12" s="39" t="s">
        <v>127</v>
      </c>
      <c r="C12" s="39"/>
      <c r="D12" s="39"/>
      <c r="G12" s="6" t="s">
        <v>130</v>
      </c>
      <c r="H12" s="6" t="s">
        <v>130</v>
      </c>
      <c r="I12" s="6" t="s">
        <v>131</v>
      </c>
    </row>
    <row r="13" spans="2:9" ht="15">
      <c r="B13" s="80"/>
      <c r="C13" s="43" t="s">
        <v>128</v>
      </c>
      <c r="D13" s="3"/>
      <c r="F13">
        <f>$D$16</f>
        <v>0</v>
      </c>
      <c r="G13" s="3" t="str">
        <f>"P(x = "&amp;F13&amp;")"</f>
        <v>P(x = 0)</v>
      </c>
      <c r="H13" s="4"/>
      <c r="I13" s="4"/>
    </row>
    <row r="14" spans="2:9" ht="15">
      <c r="B14" s="80"/>
      <c r="C14" s="43" t="s">
        <v>129</v>
      </c>
      <c r="D14" s="3"/>
      <c r="F14">
        <f>$D$16</f>
        <v>0</v>
      </c>
      <c r="G14" s="3" t="str">
        <f>"P(x &gt;= "&amp;F14&amp;")"</f>
        <v>P(x &gt;= 0)</v>
      </c>
      <c r="H14" s="4"/>
      <c r="I14" s="4"/>
    </row>
    <row r="15" spans="2:9" ht="15">
      <c r="B15" s="17"/>
      <c r="C15" s="3" t="s">
        <v>116</v>
      </c>
      <c r="D15" s="3"/>
      <c r="F15">
        <f>$D$16</f>
        <v>0</v>
      </c>
      <c r="G15" s="3" t="str">
        <f>"P(x &gt; "&amp;F15&amp;")"</f>
        <v>P(x &gt; 0)</v>
      </c>
      <c r="H15" s="4"/>
      <c r="I15" s="4"/>
    </row>
    <row r="16" spans="2:9" ht="15">
      <c r="B16" s="17"/>
      <c r="C16" s="3" t="s">
        <v>117</v>
      </c>
      <c r="D16" s="3"/>
      <c r="F16">
        <f>$D$16</f>
        <v>0</v>
      </c>
      <c r="G16" s="3" t="str">
        <f>"P(x &lt; "&amp;F16&amp;")"</f>
        <v>P(x &lt; 0)</v>
      </c>
      <c r="H16" s="4"/>
      <c r="I16" s="4"/>
    </row>
    <row r="17" spans="2:9" ht="15">
      <c r="B17" s="17"/>
      <c r="C17" s="3" t="s">
        <v>168</v>
      </c>
      <c r="D17" s="3"/>
      <c r="F17">
        <f>$D$16</f>
        <v>0</v>
      </c>
      <c r="G17" s="3" t="str">
        <f>"P(x &lt;= "&amp;F17&amp;")"</f>
        <v>P(x &lt;= 0)</v>
      </c>
      <c r="H17" s="4"/>
      <c r="I17" s="4"/>
    </row>
    <row r="19" spans="3:4" ht="15">
      <c r="C19" s="6" t="s">
        <v>61</v>
      </c>
      <c r="D19" s="6" t="s">
        <v>130</v>
      </c>
    </row>
    <row r="20" spans="3:4" ht="15">
      <c r="C20" s="3">
        <v>0</v>
      </c>
      <c r="D20" s="4"/>
    </row>
    <row r="21" spans="3:4" ht="15">
      <c r="C21" s="3">
        <v>1</v>
      </c>
      <c r="D21" s="4"/>
    </row>
    <row r="22" spans="3:20" ht="15">
      <c r="C22" s="3">
        <v>2</v>
      </c>
      <c r="D22" s="4"/>
      <c r="K22" s="6" t="s">
        <v>177</v>
      </c>
      <c r="L22" s="4"/>
      <c r="N22" s="87" t="s">
        <v>189</v>
      </c>
      <c r="O22" s="88"/>
      <c r="P22" s="88"/>
      <c r="Q22" s="88"/>
      <c r="R22" s="88"/>
      <c r="S22" s="88"/>
      <c r="T22" s="89"/>
    </row>
    <row r="23" spans="3:20" ht="15">
      <c r="C23" s="3">
        <v>3</v>
      </c>
      <c r="D23" s="4"/>
      <c r="K23" s="6" t="s">
        <v>7</v>
      </c>
      <c r="L23" s="3"/>
      <c r="N23" s="90"/>
      <c r="O23" s="91"/>
      <c r="P23" s="91"/>
      <c r="Q23" s="91"/>
      <c r="R23" s="91"/>
      <c r="S23" s="91"/>
      <c r="T23" s="92"/>
    </row>
    <row r="24" spans="3:20" ht="15">
      <c r="C24" s="3">
        <v>4</v>
      </c>
      <c r="D24" s="4"/>
      <c r="K24" s="6" t="s">
        <v>97</v>
      </c>
      <c r="L24" s="3"/>
      <c r="N24" s="90"/>
      <c r="O24" s="91"/>
      <c r="P24" s="91"/>
      <c r="Q24" s="91"/>
      <c r="R24" s="91"/>
      <c r="S24" s="91"/>
      <c r="T24" s="92"/>
    </row>
    <row r="25" spans="3:20" ht="15">
      <c r="C25" s="3"/>
      <c r="D25" s="4"/>
      <c r="J25" s="76" t="s">
        <v>179</v>
      </c>
      <c r="K25" s="6" t="s">
        <v>178</v>
      </c>
      <c r="L25" s="3"/>
      <c r="N25" s="90"/>
      <c r="O25" s="91"/>
      <c r="P25" s="91"/>
      <c r="Q25" s="91"/>
      <c r="R25" s="91"/>
      <c r="S25" s="91"/>
      <c r="T25" s="92"/>
    </row>
    <row r="26" spans="3:20" ht="15">
      <c r="C26" s="3"/>
      <c r="D26" s="4"/>
      <c r="J26" s="76" t="s">
        <v>180</v>
      </c>
      <c r="K26" s="6" t="s">
        <v>182</v>
      </c>
      <c r="L26" s="4"/>
      <c r="N26" s="93"/>
      <c r="O26" s="94"/>
      <c r="P26" s="94"/>
      <c r="Q26" s="94"/>
      <c r="R26" s="94"/>
      <c r="S26" s="94"/>
      <c r="T26" s="95"/>
    </row>
    <row r="27" spans="3:21" ht="15">
      <c r="C27" s="3"/>
      <c r="D27" s="4"/>
      <c r="K27" s="6" t="s">
        <v>172</v>
      </c>
      <c r="L27" s="6" t="s">
        <v>173</v>
      </c>
      <c r="M27" s="6" t="s">
        <v>174</v>
      </c>
      <c r="N27" s="6" t="s">
        <v>175</v>
      </c>
      <c r="O27" s="6" t="s">
        <v>176</v>
      </c>
      <c r="P27" s="6" t="s">
        <v>183</v>
      </c>
      <c r="Q27" s="6" t="s">
        <v>184</v>
      </c>
      <c r="R27" s="6" t="s">
        <v>185</v>
      </c>
      <c r="S27" s="6" t="s">
        <v>186</v>
      </c>
      <c r="T27" s="6" t="s">
        <v>187</v>
      </c>
      <c r="U27" s="77" t="s">
        <v>181</v>
      </c>
    </row>
    <row r="28" spans="3:20" ht="15">
      <c r="C28" s="3"/>
      <c r="D28" s="4"/>
      <c r="K28" s="3">
        <v>1</v>
      </c>
      <c r="L28" s="1" t="s">
        <v>180</v>
      </c>
      <c r="M28" s="1" t="s">
        <v>179</v>
      </c>
      <c r="N28" s="1" t="s">
        <v>179</v>
      </c>
      <c r="O28" s="1" t="s">
        <v>179</v>
      </c>
      <c r="P28" s="79">
        <v>0.8</v>
      </c>
      <c r="Q28" s="79">
        <v>0.2</v>
      </c>
      <c r="R28" s="79">
        <v>0.2</v>
      </c>
      <c r="S28" s="79">
        <v>0.2</v>
      </c>
      <c r="T28" s="4"/>
    </row>
    <row r="29" spans="3:20" ht="15">
      <c r="C29" s="3"/>
      <c r="D29" s="4"/>
      <c r="K29" s="3">
        <v>2</v>
      </c>
      <c r="L29" s="1" t="s">
        <v>179</v>
      </c>
      <c r="M29" s="1" t="s">
        <v>180</v>
      </c>
      <c r="N29" s="1" t="s">
        <v>179</v>
      </c>
      <c r="O29" s="1" t="s">
        <v>179</v>
      </c>
      <c r="P29" s="79">
        <v>0.2</v>
      </c>
      <c r="Q29" s="79">
        <v>0.8</v>
      </c>
      <c r="R29" s="79">
        <v>0.2</v>
      </c>
      <c r="S29" s="79">
        <v>0.2</v>
      </c>
      <c r="T29" s="4"/>
    </row>
    <row r="30" spans="3:20" ht="15">
      <c r="C30" s="3"/>
      <c r="D30" s="4"/>
      <c r="K30" s="3">
        <v>3</v>
      </c>
      <c r="L30" s="1" t="s">
        <v>179</v>
      </c>
      <c r="M30" s="1" t="s">
        <v>179</v>
      </c>
      <c r="N30" s="1" t="s">
        <v>180</v>
      </c>
      <c r="O30" s="1" t="s">
        <v>179</v>
      </c>
      <c r="P30" s="79">
        <v>0.2</v>
      </c>
      <c r="Q30" s="79">
        <v>0.2</v>
      </c>
      <c r="R30" s="79">
        <v>0.8</v>
      </c>
      <c r="S30" s="79">
        <v>0.2</v>
      </c>
      <c r="T30" s="4"/>
    </row>
    <row r="31" spans="3:20" ht="15">
      <c r="C31" s="3"/>
      <c r="D31" s="4"/>
      <c r="K31" s="3">
        <v>4</v>
      </c>
      <c r="L31" s="1" t="s">
        <v>179</v>
      </c>
      <c r="M31" s="1" t="s">
        <v>179</v>
      </c>
      <c r="N31" s="1" t="s">
        <v>179</v>
      </c>
      <c r="O31" s="1" t="s">
        <v>180</v>
      </c>
      <c r="P31" s="79">
        <v>0.2</v>
      </c>
      <c r="Q31" s="79">
        <v>0.2</v>
      </c>
      <c r="R31" s="79">
        <v>0.2</v>
      </c>
      <c r="S31" s="79">
        <v>0.8</v>
      </c>
      <c r="T31" s="59"/>
    </row>
    <row r="32" spans="3:21" ht="15">
      <c r="C32" s="3"/>
      <c r="D32" s="4"/>
      <c r="T32" s="4"/>
      <c r="U32" s="6" t="s">
        <v>188</v>
      </c>
    </row>
    <row r="33" spans="3:4" ht="15">
      <c r="C33" s="3"/>
      <c r="D33" s="4"/>
    </row>
    <row r="34" spans="3:4" ht="15">
      <c r="C34" s="3"/>
      <c r="D34" s="4"/>
    </row>
    <row r="35" spans="3:4" ht="15">
      <c r="C35" s="3"/>
      <c r="D35" s="4"/>
    </row>
    <row r="36" spans="3:4" ht="15">
      <c r="C36" s="3"/>
      <c r="D36" s="4"/>
    </row>
    <row r="37" spans="3:4" ht="15">
      <c r="C37" s="3"/>
      <c r="D37" s="4"/>
    </row>
    <row r="38" spans="3:4" ht="15">
      <c r="C38" s="3"/>
      <c r="D38" s="4"/>
    </row>
    <row r="39" spans="3:4" ht="15">
      <c r="C39" s="3"/>
      <c r="D39" s="4"/>
    </row>
    <row r="40" spans="3:4" ht="15">
      <c r="C40" s="3"/>
      <c r="D40" s="4"/>
    </row>
    <row r="41" spans="3:4" ht="15">
      <c r="C41" s="3"/>
      <c r="D41" s="4"/>
    </row>
  </sheetData>
  <sheetProtection/>
  <mergeCells count="1">
    <mergeCell ref="N22:T26"/>
  </mergeCells>
  <dataValidations count="1">
    <dataValidation type="list" allowBlank="1" showInputMessage="1" showErrorMessage="1" sqref="C3 C5 C7 C9:C10">
      <formula1>"Yes,No"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zoomScale="70" zoomScaleNormal="70" zoomScalePageLayoutView="0" workbookViewId="0" topLeftCell="A1">
      <selection activeCell="G20" sqref="G20:I23"/>
    </sheetView>
  </sheetViews>
  <sheetFormatPr defaultColWidth="9.140625" defaultRowHeight="15"/>
  <cols>
    <col min="1" max="1" width="2.28125" style="0" bestFit="1" customWidth="1"/>
    <col min="2" max="2" width="29.00390625" style="0" customWidth="1"/>
    <col min="3" max="3" width="7.7109375" style="0" bestFit="1" customWidth="1"/>
    <col min="4" max="4" width="23.140625" style="0" customWidth="1"/>
    <col min="5" max="5" width="0.71875" style="0" customWidth="1"/>
    <col min="6" max="6" width="3.28125" style="0" hidden="1" customWidth="1"/>
    <col min="7" max="7" width="9.57421875" style="0" bestFit="1" customWidth="1"/>
    <col min="8" max="8" width="19.421875" style="0" customWidth="1"/>
    <col min="11" max="11" width="14.7109375" style="0" bestFit="1" customWidth="1"/>
    <col min="12" max="12" width="4.00390625" style="0" customWidth="1"/>
    <col min="13" max="13" width="3.140625" style="0" bestFit="1" customWidth="1"/>
    <col min="14" max="19" width="4.7109375" style="0" customWidth="1"/>
  </cols>
  <sheetData>
    <row r="1" spans="1:2" ht="15">
      <c r="A1" s="39" t="s">
        <v>118</v>
      </c>
      <c r="B1" s="73"/>
    </row>
    <row r="2" spans="1:2" ht="75">
      <c r="A2" s="40">
        <v>1</v>
      </c>
      <c r="B2" s="41" t="s">
        <v>119</v>
      </c>
    </row>
    <row r="3" spans="1:3" ht="15">
      <c r="A3" s="42"/>
      <c r="B3" s="24" t="s">
        <v>120</v>
      </c>
      <c r="C3" s="24" t="s">
        <v>99</v>
      </c>
    </row>
    <row r="4" spans="1:2" ht="45">
      <c r="A4" s="40">
        <v>2</v>
      </c>
      <c r="B4" s="41" t="s">
        <v>121</v>
      </c>
    </row>
    <row r="5" spans="1:3" ht="15">
      <c r="A5" s="42"/>
      <c r="B5" s="24" t="s">
        <v>122</v>
      </c>
      <c r="C5" s="24" t="s">
        <v>99</v>
      </c>
    </row>
    <row r="6" spans="1:2" ht="60">
      <c r="A6" s="40">
        <v>3</v>
      </c>
      <c r="B6" s="41" t="s">
        <v>123</v>
      </c>
    </row>
    <row r="7" spans="1:3" ht="15">
      <c r="A7" s="42"/>
      <c r="B7" s="24" t="s">
        <v>124</v>
      </c>
      <c r="C7" s="24" t="s">
        <v>99</v>
      </c>
    </row>
    <row r="8" spans="1:2" ht="30">
      <c r="A8" s="40">
        <v>4</v>
      </c>
      <c r="B8" s="41" t="s">
        <v>125</v>
      </c>
    </row>
    <row r="9" spans="1:3" ht="15">
      <c r="A9" s="42"/>
      <c r="B9" s="24" t="s">
        <v>126</v>
      </c>
      <c r="C9" s="24" t="s">
        <v>99</v>
      </c>
    </row>
    <row r="11" spans="2:9" ht="45">
      <c r="B11" s="78" t="s">
        <v>189</v>
      </c>
      <c r="C11" s="78"/>
      <c r="D11" s="78"/>
      <c r="G11" s="44" t="str">
        <f>B17&amp;" = "&amp;C17&amp;" = "&amp;D17&amp;CHAR(10)&amp;B3&amp;" = "&amp;D15</f>
        <v>Probability of Sale = p (π) = 0.2
Fixed # of Identical Trials = n = 4</v>
      </c>
      <c r="H11" s="44"/>
      <c r="I11" s="44"/>
    </row>
    <row r="12" spans="2:9" ht="15">
      <c r="B12" s="39" t="s">
        <v>127</v>
      </c>
      <c r="C12" s="39"/>
      <c r="D12" s="39"/>
      <c r="G12" s="6" t="s">
        <v>130</v>
      </c>
      <c r="H12" s="6" t="s">
        <v>130</v>
      </c>
      <c r="I12" s="6" t="s">
        <v>131</v>
      </c>
    </row>
    <row r="13" spans="2:9" ht="15">
      <c r="B13" s="43" t="s">
        <v>102</v>
      </c>
      <c r="C13" s="43" t="s">
        <v>128</v>
      </c>
      <c r="D13" s="3" t="s">
        <v>179</v>
      </c>
      <c r="F13">
        <f>$D$16</f>
        <v>3</v>
      </c>
      <c r="G13" s="3" t="str">
        <f>"P(x = "&amp;F13&amp;")"</f>
        <v>P(x = 3)</v>
      </c>
      <c r="H13" s="4">
        <f>BINOMDIST(D16,D15,D17,0)</f>
        <v>0.02560000000000001</v>
      </c>
      <c r="I13" s="4">
        <f>D23</f>
        <v>0.02560000000000001</v>
      </c>
    </row>
    <row r="14" spans="2:9" ht="15">
      <c r="B14" s="9" t="str">
        <f>"Not "&amp;B13</f>
        <v>Not Sale</v>
      </c>
      <c r="C14" s="43" t="s">
        <v>129</v>
      </c>
      <c r="D14" s="3" t="s">
        <v>180</v>
      </c>
      <c r="F14">
        <f>$D$16</f>
        <v>3</v>
      </c>
      <c r="G14" s="3" t="str">
        <f>"P(x &gt;= "&amp;F14&amp;")"</f>
        <v>P(x &gt;= 3)</v>
      </c>
      <c r="H14" s="4">
        <f>1-BINOMDIST(D16-1,D15,D17,1)</f>
        <v>0.02719999999999978</v>
      </c>
      <c r="I14" s="4">
        <f>SUM(D23:D24)</f>
        <v>0.027200000000000012</v>
      </c>
    </row>
    <row r="15" spans="2:9" ht="15">
      <c r="B15" s="3" t="s">
        <v>190</v>
      </c>
      <c r="C15" s="3" t="s">
        <v>116</v>
      </c>
      <c r="D15" s="3">
        <v>4</v>
      </c>
      <c r="F15">
        <f>$D$16</f>
        <v>3</v>
      </c>
      <c r="G15" s="3" t="str">
        <f>"P(x &gt; "&amp;F15&amp;")"</f>
        <v>P(x &gt; 3)</v>
      </c>
      <c r="H15" s="4">
        <f>BINOMDIST(D16+1,D15,D17,0)</f>
        <v>0.0016000000000000005</v>
      </c>
      <c r="I15" s="4">
        <f>D24</f>
        <v>0.0016000000000000005</v>
      </c>
    </row>
    <row r="16" spans="2:9" ht="15">
      <c r="B16" s="4" t="s">
        <v>191</v>
      </c>
      <c r="C16" s="3" t="s">
        <v>117</v>
      </c>
      <c r="D16" s="3">
        <v>3</v>
      </c>
      <c r="F16">
        <f>$D$16</f>
        <v>3</v>
      </c>
      <c r="G16" s="3" t="str">
        <f>"P(x &lt; "&amp;F16&amp;")"</f>
        <v>P(x &lt; 3)</v>
      </c>
      <c r="H16" s="4">
        <f>BINOMDIST(D16-1,D15,D17,1)</f>
        <v>0.9728000000000002</v>
      </c>
      <c r="I16" s="4">
        <f>SUM(D20:D22)</f>
        <v>0.9728000000000002</v>
      </c>
    </row>
    <row r="17" spans="2:9" ht="15">
      <c r="B17" s="4" t="str">
        <f>"Probability of "&amp;B13</f>
        <v>Probability of Sale</v>
      </c>
      <c r="C17" s="3" t="s">
        <v>168</v>
      </c>
      <c r="D17" s="3">
        <v>0.2</v>
      </c>
      <c r="F17">
        <f>$D$16</f>
        <v>3</v>
      </c>
      <c r="G17" s="3" t="str">
        <f>"P(x &lt;= "&amp;F17&amp;")"</f>
        <v>P(x &lt;= 3)</v>
      </c>
      <c r="H17" s="4">
        <f>BINOMDIST(D16,D15,D17,1)</f>
        <v>0.9984000000000002</v>
      </c>
      <c r="I17" s="4">
        <f>SUM(D20:D23)</f>
        <v>0.9984000000000002</v>
      </c>
    </row>
    <row r="19" spans="3:4" ht="15">
      <c r="C19" s="6" t="s">
        <v>61</v>
      </c>
      <c r="D19" s="6" t="s">
        <v>130</v>
      </c>
    </row>
    <row r="20" spans="3:4" ht="15">
      <c r="C20" s="3">
        <f>IF(ROWS(C$20:C20)&lt;=$D$15+1,ROWS(C$20:C20)-1,"")</f>
        <v>0</v>
      </c>
      <c r="D20" s="4">
        <f>BINOMDIST(C20,$D$15,$D$17,0)</f>
        <v>0.4096000000000001</v>
      </c>
    </row>
    <row r="21" spans="3:4" ht="15">
      <c r="C21" s="3">
        <f>IF(ROWS(C$20:C21)&lt;=$D$15+1,ROWS(C$20:C21)-1,"")</f>
        <v>1</v>
      </c>
      <c r="D21" s="4">
        <f>BINOMDIST(C21,$D$15,$D$17,0)</f>
        <v>0.40960000000000013</v>
      </c>
    </row>
    <row r="22" spans="3:20" ht="15">
      <c r="C22" s="3">
        <f>IF(ROWS(C$20:C22)&lt;=$D$15+1,ROWS(C$20:C22)-1,"")</f>
        <v>2</v>
      </c>
      <c r="D22" s="4">
        <f>BINOMDIST(C22,$D$15,$D$17,0)</f>
        <v>0.15360000000000004</v>
      </c>
      <c r="K22" s="6" t="s">
        <v>177</v>
      </c>
      <c r="L22" s="4">
        <f>COMBIN(L24,L23)</f>
        <v>4</v>
      </c>
      <c r="N22" s="87" t="s">
        <v>189</v>
      </c>
      <c r="O22" s="88"/>
      <c r="P22" s="88"/>
      <c r="Q22" s="88"/>
      <c r="R22" s="88"/>
      <c r="S22" s="88"/>
      <c r="T22" s="89"/>
    </row>
    <row r="23" spans="3:20" ht="15">
      <c r="C23" s="3">
        <f>IF(ROWS(C$20:C23)&lt;=$D$15+1,ROWS(C$20:C23)-1,"")</f>
        <v>3</v>
      </c>
      <c r="D23" s="4">
        <f>BINOMDIST(C23,$D$15,$D$17,0)</f>
        <v>0.02560000000000001</v>
      </c>
      <c r="K23" s="6" t="s">
        <v>7</v>
      </c>
      <c r="L23" s="3">
        <v>3</v>
      </c>
      <c r="N23" s="90"/>
      <c r="O23" s="91"/>
      <c r="P23" s="91"/>
      <c r="Q23" s="91"/>
      <c r="R23" s="91"/>
      <c r="S23" s="91"/>
      <c r="T23" s="92"/>
    </row>
    <row r="24" spans="3:20" ht="15">
      <c r="C24" s="3">
        <f>IF(ROWS(C$20:C24)&lt;=$D$15+1,ROWS(C$20:C24)-1,"")</f>
        <v>4</v>
      </c>
      <c r="D24" s="4">
        <f>BINOMDIST(C24,$D$15,$D$17,0)</f>
        <v>0.0016000000000000005</v>
      </c>
      <c r="K24" s="6" t="s">
        <v>97</v>
      </c>
      <c r="L24" s="3">
        <v>4</v>
      </c>
      <c r="N24" s="90"/>
      <c r="O24" s="91"/>
      <c r="P24" s="91"/>
      <c r="Q24" s="91"/>
      <c r="R24" s="91"/>
      <c r="S24" s="91"/>
      <c r="T24" s="92"/>
    </row>
    <row r="25" spans="3:20" ht="15">
      <c r="C25" s="3">
        <f>IF(ROWS(C$20:C25)&lt;=$D$15+1,ROWS(C$20:C25)-1,"")</f>
      </c>
      <c r="D25" s="4"/>
      <c r="J25" s="76" t="s">
        <v>179</v>
      </c>
      <c r="K25" s="6" t="s">
        <v>178</v>
      </c>
      <c r="L25" s="3">
        <f>1/5</f>
        <v>0.2</v>
      </c>
      <c r="N25" s="90"/>
      <c r="O25" s="91"/>
      <c r="P25" s="91"/>
      <c r="Q25" s="91"/>
      <c r="R25" s="91"/>
      <c r="S25" s="91"/>
      <c r="T25" s="92"/>
    </row>
    <row r="26" spans="3:20" ht="15">
      <c r="C26" s="3">
        <f>IF(ROWS(C$20:C26)&lt;=$D$15+1,ROWS(C$20:C26)-1,"")</f>
      </c>
      <c r="D26" s="4"/>
      <c r="J26" s="76" t="s">
        <v>180</v>
      </c>
      <c r="K26" s="6" t="s">
        <v>182</v>
      </c>
      <c r="L26" s="4">
        <f>1-L25</f>
        <v>0.8</v>
      </c>
      <c r="N26" s="93"/>
      <c r="O26" s="94"/>
      <c r="P26" s="94"/>
      <c r="Q26" s="94"/>
      <c r="R26" s="94"/>
      <c r="S26" s="94"/>
      <c r="T26" s="95"/>
    </row>
    <row r="27" spans="3:21" ht="15">
      <c r="C27" s="3">
        <f>IF(ROWS(C$20:C27)&lt;=$D$15+1,ROWS(C$20:C27)-1,"")</f>
      </c>
      <c r="D27" s="4"/>
      <c r="K27" s="6" t="s">
        <v>172</v>
      </c>
      <c r="L27" s="6" t="s">
        <v>173</v>
      </c>
      <c r="M27" s="6" t="s">
        <v>174</v>
      </c>
      <c r="N27" s="6" t="s">
        <v>175</v>
      </c>
      <c r="O27" s="6" t="s">
        <v>176</v>
      </c>
      <c r="P27" s="6" t="s">
        <v>183</v>
      </c>
      <c r="Q27" s="6" t="s">
        <v>184</v>
      </c>
      <c r="R27" s="6" t="s">
        <v>185</v>
      </c>
      <c r="S27" s="6" t="s">
        <v>186</v>
      </c>
      <c r="T27" s="6" t="s">
        <v>187</v>
      </c>
      <c r="U27" s="77" t="s">
        <v>181</v>
      </c>
    </row>
    <row r="28" spans="3:20" ht="15">
      <c r="C28" s="3">
        <f>IF(ROWS(C$20:C28)&lt;=$D$15+1,ROWS(C$20:C28)-1,"")</f>
      </c>
      <c r="D28" s="4"/>
      <c r="K28" s="3">
        <v>1</v>
      </c>
      <c r="L28" s="1" t="s">
        <v>180</v>
      </c>
      <c r="M28" s="1" t="s">
        <v>179</v>
      </c>
      <c r="N28" s="1" t="s">
        <v>179</v>
      </c>
      <c r="O28" s="1" t="s">
        <v>179</v>
      </c>
      <c r="P28" s="79">
        <f aca="true" t="shared" si="0" ref="P28:S31">VLOOKUP(L28,$J$25:$L$26,3,0)</f>
        <v>0.8</v>
      </c>
      <c r="Q28" s="79">
        <f t="shared" si="0"/>
        <v>0.2</v>
      </c>
      <c r="R28" s="79">
        <f t="shared" si="0"/>
        <v>0.2</v>
      </c>
      <c r="S28" s="79">
        <f t="shared" si="0"/>
        <v>0.2</v>
      </c>
      <c r="T28" s="4">
        <f>PRODUCT(P28:S28)</f>
        <v>0.006400000000000002</v>
      </c>
    </row>
    <row r="29" spans="3:20" ht="15">
      <c r="C29" s="3">
        <f>IF(ROWS(C$20:C29)&lt;=$D$15+1,ROWS(C$20:C29)-1,"")</f>
      </c>
      <c r="D29" s="4"/>
      <c r="K29" s="3">
        <v>2</v>
      </c>
      <c r="L29" s="1" t="s">
        <v>179</v>
      </c>
      <c r="M29" s="1" t="s">
        <v>180</v>
      </c>
      <c r="N29" s="1" t="s">
        <v>179</v>
      </c>
      <c r="O29" s="1" t="s">
        <v>179</v>
      </c>
      <c r="P29" s="79">
        <f t="shared" si="0"/>
        <v>0.2</v>
      </c>
      <c r="Q29" s="79">
        <f t="shared" si="0"/>
        <v>0.8</v>
      </c>
      <c r="R29" s="79">
        <f t="shared" si="0"/>
        <v>0.2</v>
      </c>
      <c r="S29" s="79">
        <f t="shared" si="0"/>
        <v>0.2</v>
      </c>
      <c r="T29" s="4">
        <f>PRODUCT(P29:S29)</f>
        <v>0.006400000000000002</v>
      </c>
    </row>
    <row r="30" spans="3:20" ht="15">
      <c r="C30" s="3">
        <f>IF(ROWS(C$20:C30)&lt;=$D$15+1,ROWS(C$20:C30)-1,"")</f>
      </c>
      <c r="D30" s="4"/>
      <c r="K30" s="3">
        <v>3</v>
      </c>
      <c r="L30" s="1" t="s">
        <v>179</v>
      </c>
      <c r="M30" s="1" t="s">
        <v>179</v>
      </c>
      <c r="N30" s="1" t="s">
        <v>180</v>
      </c>
      <c r="O30" s="1" t="s">
        <v>179</v>
      </c>
      <c r="P30" s="79">
        <f t="shared" si="0"/>
        <v>0.2</v>
      </c>
      <c r="Q30" s="79">
        <f t="shared" si="0"/>
        <v>0.2</v>
      </c>
      <c r="R30" s="79">
        <f t="shared" si="0"/>
        <v>0.8</v>
      </c>
      <c r="S30" s="79">
        <f t="shared" si="0"/>
        <v>0.2</v>
      </c>
      <c r="T30" s="4">
        <f>PRODUCT(P30:S30)</f>
        <v>0.006400000000000002</v>
      </c>
    </row>
    <row r="31" spans="3:20" ht="15">
      <c r="C31" s="3">
        <f>IF(ROWS(C$20:C31)&lt;=$D$15+1,ROWS(C$20:C31)-1,"")</f>
      </c>
      <c r="D31" s="4"/>
      <c r="K31" s="3">
        <v>4</v>
      </c>
      <c r="L31" s="1" t="s">
        <v>179</v>
      </c>
      <c r="M31" s="1" t="s">
        <v>179</v>
      </c>
      <c r="N31" s="1" t="s">
        <v>179</v>
      </c>
      <c r="O31" s="1" t="s">
        <v>180</v>
      </c>
      <c r="P31" s="79">
        <f t="shared" si="0"/>
        <v>0.2</v>
      </c>
      <c r="Q31" s="79">
        <f t="shared" si="0"/>
        <v>0.2</v>
      </c>
      <c r="R31" s="79">
        <f t="shared" si="0"/>
        <v>0.2</v>
      </c>
      <c r="S31" s="79">
        <f t="shared" si="0"/>
        <v>0.8</v>
      </c>
      <c r="T31" s="59">
        <f>PRODUCT(P31:S31)</f>
        <v>0.006400000000000002</v>
      </c>
    </row>
    <row r="32" spans="3:21" ht="15">
      <c r="C32" s="3">
        <f>IF(ROWS(C$20:C32)&lt;=$D$15+1,ROWS(C$20:C32)-1,"")</f>
      </c>
      <c r="D32" s="4"/>
      <c r="T32" s="4">
        <f>SUM(T28:T31)</f>
        <v>0.025600000000000008</v>
      </c>
      <c r="U32" s="6" t="s">
        <v>188</v>
      </c>
    </row>
    <row r="33" spans="3:4" ht="15">
      <c r="C33" s="3">
        <f>IF(ROWS(C$20:C33)&lt;=$D$15+1,ROWS(C$20:C33)-1,"")</f>
      </c>
      <c r="D33" s="4"/>
    </row>
    <row r="34" spans="3:4" ht="15">
      <c r="C34" s="3">
        <f>IF(ROWS(C$20:C34)&lt;=$D$15+1,ROWS(C$20:C34)-1,"")</f>
      </c>
      <c r="D34" s="4"/>
    </row>
    <row r="35" spans="3:4" ht="15">
      <c r="C35" s="3">
        <f>IF(ROWS(C$20:C35)&lt;=$D$15+1,ROWS(C$20:C35)-1,"")</f>
      </c>
      <c r="D35" s="4"/>
    </row>
    <row r="36" spans="3:4" ht="15">
      <c r="C36" s="3">
        <f>IF(ROWS(C$20:C36)&lt;=$D$15+1,ROWS(C$20:C36)-1,"")</f>
      </c>
      <c r="D36" s="4"/>
    </row>
    <row r="37" spans="3:4" ht="15">
      <c r="C37" s="3">
        <f>IF(ROWS(C$20:C37)&lt;=$D$15+1,ROWS(C$20:C37)-1,"")</f>
      </c>
      <c r="D37" s="4"/>
    </row>
    <row r="38" spans="3:4" ht="15">
      <c r="C38" s="3">
        <f>IF(ROWS(C$20:C38)&lt;=$D$15+1,ROWS(C$20:C38)-1,"")</f>
      </c>
      <c r="D38" s="4"/>
    </row>
    <row r="39" spans="3:4" ht="15">
      <c r="C39" s="3">
        <f>IF(ROWS(C$20:C39)&lt;=$D$15+1,ROWS(C$20:C39)-1,"")</f>
      </c>
      <c r="D39" s="4"/>
    </row>
    <row r="40" spans="3:4" ht="15">
      <c r="C40" s="3">
        <f>IF(ROWS(C$20:C40)&lt;=$D$15+1,ROWS(C$20:C40)-1,"")</f>
      </c>
      <c r="D40" s="4"/>
    </row>
    <row r="41" spans="3:4" ht="15">
      <c r="C41" s="3">
        <f>IF(ROWS(C$20:C41)&lt;=$D$15+1,ROWS(C$20:C41)-1,"")</f>
      </c>
      <c r="D41" s="4"/>
    </row>
  </sheetData>
  <sheetProtection/>
  <mergeCells count="1">
    <mergeCell ref="N22:T26"/>
  </mergeCells>
  <dataValidations count="1">
    <dataValidation type="list" allowBlank="1" showInputMessage="1" showErrorMessage="1" sqref="C3 C5 C7 C9:C10">
      <formula1>"Yes,No"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A1:D39"/>
  <sheetViews>
    <sheetView zoomScale="70" zoomScaleNormal="70" zoomScalePageLayoutView="0" workbookViewId="0" topLeftCell="A1">
      <selection activeCell="B13" sqref="B13"/>
    </sheetView>
  </sheetViews>
  <sheetFormatPr defaultColWidth="9.140625" defaultRowHeight="15"/>
  <cols>
    <col min="1" max="1" width="6.140625" style="0" bestFit="1" customWidth="1"/>
    <col min="2" max="2" width="44.28125" style="0" customWidth="1"/>
    <col min="4" max="4" width="10.140625" style="0" customWidth="1"/>
    <col min="5" max="5" width="3.28125" style="0" customWidth="1"/>
    <col min="7" max="7" width="22.57421875" style="0" bestFit="1" customWidth="1"/>
  </cols>
  <sheetData>
    <row r="1" spans="1:2" ht="15">
      <c r="A1" s="39" t="s">
        <v>118</v>
      </c>
      <c r="B1" s="73"/>
    </row>
    <row r="2" spans="1:2" ht="60">
      <c r="A2" s="40">
        <v>1</v>
      </c>
      <c r="B2" s="41" t="s">
        <v>119</v>
      </c>
    </row>
    <row r="3" spans="1:3" ht="15">
      <c r="A3" s="42"/>
      <c r="B3" s="24" t="s">
        <v>120</v>
      </c>
      <c r="C3" s="24"/>
    </row>
    <row r="4" spans="1:2" ht="30">
      <c r="A4" s="40">
        <v>2</v>
      </c>
      <c r="B4" s="41" t="s">
        <v>121</v>
      </c>
    </row>
    <row r="5" spans="1:3" ht="15">
      <c r="A5" s="42"/>
      <c r="B5" s="24" t="s">
        <v>122</v>
      </c>
      <c r="C5" s="24"/>
    </row>
    <row r="6" spans="1:2" ht="45">
      <c r="A6" s="40">
        <v>3</v>
      </c>
      <c r="B6" s="41" t="s">
        <v>123</v>
      </c>
    </row>
    <row r="7" spans="1:3" ht="15">
      <c r="A7" s="42"/>
      <c r="B7" s="24" t="s">
        <v>124</v>
      </c>
      <c r="C7" s="24"/>
    </row>
    <row r="8" spans="1:2" ht="30">
      <c r="A8" s="40">
        <v>4</v>
      </c>
      <c r="B8" s="41" t="s">
        <v>125</v>
      </c>
    </row>
    <row r="9" spans="1:3" ht="15">
      <c r="A9" s="42"/>
      <c r="B9" s="24" t="s">
        <v>126</v>
      </c>
      <c r="C9" s="24"/>
    </row>
    <row r="10" ht="4.5" customHeight="1"/>
    <row r="11" spans="2:4" ht="60">
      <c r="B11" s="78" t="s">
        <v>169</v>
      </c>
      <c r="C11" s="78"/>
      <c r="D11" s="78"/>
    </row>
    <row r="12" spans="2:4" ht="15">
      <c r="B12" s="39" t="s">
        <v>127</v>
      </c>
      <c r="C12" s="39"/>
      <c r="D12" s="39"/>
    </row>
    <row r="13" spans="2:4" ht="15">
      <c r="B13" s="80"/>
      <c r="C13" s="43" t="s">
        <v>128</v>
      </c>
      <c r="D13" s="3"/>
    </row>
    <row r="14" spans="2:4" ht="15">
      <c r="B14" s="80"/>
      <c r="C14" s="43" t="s">
        <v>129</v>
      </c>
      <c r="D14" s="3"/>
    </row>
    <row r="15" spans="2:4" ht="15">
      <c r="B15" s="17"/>
      <c r="C15" s="3" t="s">
        <v>116</v>
      </c>
      <c r="D15" s="3"/>
    </row>
    <row r="16" spans="2:4" ht="15">
      <c r="B16" s="17"/>
      <c r="C16" s="3" t="s">
        <v>117</v>
      </c>
      <c r="D16" s="3"/>
    </row>
    <row r="17" spans="2:4" ht="15">
      <c r="B17" s="17"/>
      <c r="C17" s="3" t="s">
        <v>168</v>
      </c>
      <c r="D17" s="3"/>
    </row>
    <row r="19" spans="2:3" ht="30">
      <c r="B19" s="44" t="str">
        <f>B17&amp;" = "&amp;C17&amp;" = "&amp;D17&amp;CHAR(10)&amp;B3&amp;" = "&amp;D15</f>
        <v> = p (π) = 
Fixed # of Identical Trials = n = </v>
      </c>
      <c r="C19" s="44"/>
    </row>
    <row r="20" spans="2:3" ht="15">
      <c r="B20" s="6" t="s">
        <v>130</v>
      </c>
      <c r="C20" s="6" t="s">
        <v>130</v>
      </c>
    </row>
    <row r="21" spans="1:3" ht="15">
      <c r="A21">
        <v>2</v>
      </c>
      <c r="B21" s="3" t="str">
        <f>"P(x = "&amp;A21&amp;")"</f>
        <v>P(x = 2)</v>
      </c>
      <c r="C21" s="4"/>
    </row>
    <row r="22" spans="1:3" ht="15">
      <c r="A22">
        <v>2</v>
      </c>
      <c r="B22" s="3" t="str">
        <f>"P(x &gt;= "&amp;A22&amp;")"</f>
        <v>P(x &gt;= 2)</v>
      </c>
      <c r="C22" s="4"/>
    </row>
    <row r="23" spans="1:3" ht="15">
      <c r="A23">
        <v>2</v>
      </c>
      <c r="B23" s="3" t="str">
        <f>"P(x &gt; "&amp;A23&amp;")"</f>
        <v>P(x &gt; 2)</v>
      </c>
      <c r="C23" s="4"/>
    </row>
    <row r="24" spans="1:3" ht="15">
      <c r="A24">
        <v>2</v>
      </c>
      <c r="B24" s="3" t="str">
        <f>"P(x &lt; "&amp;A24&amp;")"</f>
        <v>P(x &lt; 2)</v>
      </c>
      <c r="C24" s="4"/>
    </row>
    <row r="25" spans="1:3" ht="15">
      <c r="A25">
        <v>2</v>
      </c>
      <c r="B25" s="3" t="str">
        <f>"P(x &lt;= "&amp;A25&amp;")"</f>
        <v>P(x &lt;= 2)</v>
      </c>
      <c r="C25" s="4"/>
    </row>
    <row r="27" spans="1:3" ht="15.75">
      <c r="A27" s="75" t="s">
        <v>69</v>
      </c>
      <c r="B27" s="56" t="s">
        <v>158</v>
      </c>
      <c r="C27" s="4"/>
    </row>
    <row r="28" spans="1:3" ht="15.75">
      <c r="A28" s="75" t="s">
        <v>70</v>
      </c>
      <c r="B28" s="56" t="s">
        <v>163</v>
      </c>
      <c r="C28" s="4"/>
    </row>
    <row r="29" spans="1:3" ht="15">
      <c r="A29" s="75" t="s">
        <v>69</v>
      </c>
      <c r="B29" s="74" t="s">
        <v>170</v>
      </c>
      <c r="C29" s="4"/>
    </row>
    <row r="30" spans="1:3" ht="15.75">
      <c r="A30" s="75" t="s">
        <v>70</v>
      </c>
      <c r="B30" s="56" t="s">
        <v>171</v>
      </c>
      <c r="C30" s="4"/>
    </row>
    <row r="32" spans="3:4" ht="15">
      <c r="C32" t="s">
        <v>61</v>
      </c>
      <c r="D32" t="s">
        <v>54</v>
      </c>
    </row>
    <row r="33" spans="3:4" ht="15">
      <c r="C33">
        <v>0</v>
      </c>
      <c r="D33">
        <f>BINOMDIST(C33,6,0.1,0)</f>
        <v>0.531441</v>
      </c>
    </row>
    <row r="34" spans="3:4" ht="15">
      <c r="C34">
        <v>1</v>
      </c>
      <c r="D34">
        <f aca="true" t="shared" si="0" ref="D34:D39">BINOMDIST(C34,6,0.1,0)</f>
        <v>0.3542940000000001</v>
      </c>
    </row>
    <row r="35" spans="3:4" ht="15">
      <c r="C35">
        <v>2</v>
      </c>
      <c r="D35">
        <f t="shared" si="0"/>
        <v>0.09841500000000003</v>
      </c>
    </row>
    <row r="36" spans="3:4" ht="15">
      <c r="C36">
        <v>3</v>
      </c>
      <c r="D36">
        <f t="shared" si="0"/>
        <v>0.014580000000000004</v>
      </c>
    </row>
    <row r="37" spans="3:4" ht="15">
      <c r="C37">
        <v>4</v>
      </c>
      <c r="D37">
        <f t="shared" si="0"/>
        <v>0.0012150000000000012</v>
      </c>
    </row>
    <row r="38" spans="3:4" ht="15">
      <c r="C38">
        <v>5</v>
      </c>
      <c r="D38">
        <f t="shared" si="0"/>
        <v>5.4000000000000086E-05</v>
      </c>
    </row>
    <row r="39" spans="3:4" ht="15">
      <c r="C39">
        <v>6</v>
      </c>
      <c r="D39">
        <f t="shared" si="0"/>
        <v>1.0000000000000004E-06</v>
      </c>
    </row>
  </sheetData>
  <sheetProtection/>
  <dataValidations count="1">
    <dataValidation type="list" allowBlank="1" showInputMessage="1" showErrorMessage="1" sqref="C3 C5 C7 C9:C10">
      <formula1>"Yes,No"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D39"/>
  <sheetViews>
    <sheetView zoomScale="70" zoomScaleNormal="70" zoomScalePageLayoutView="0" workbookViewId="0" topLeftCell="A1">
      <selection activeCell="C30" sqref="C30"/>
    </sheetView>
  </sheetViews>
  <sheetFormatPr defaultColWidth="9.140625" defaultRowHeight="15"/>
  <cols>
    <col min="1" max="1" width="6.140625" style="0" bestFit="1" customWidth="1"/>
    <col min="2" max="2" width="44.28125" style="0" customWidth="1"/>
    <col min="4" max="4" width="10.140625" style="0" customWidth="1"/>
    <col min="5" max="5" width="3.28125" style="0" customWidth="1"/>
    <col min="7" max="7" width="22.57421875" style="0" bestFit="1" customWidth="1"/>
  </cols>
  <sheetData>
    <row r="1" spans="1:2" ht="15">
      <c r="A1" s="39" t="s">
        <v>118</v>
      </c>
      <c r="B1" s="73"/>
    </row>
    <row r="2" spans="1:2" ht="60">
      <c r="A2" s="40">
        <v>1</v>
      </c>
      <c r="B2" s="41" t="s">
        <v>119</v>
      </c>
    </row>
    <row r="3" spans="1:3" ht="15">
      <c r="A3" s="42"/>
      <c r="B3" s="24" t="s">
        <v>120</v>
      </c>
      <c r="C3" s="24" t="s">
        <v>99</v>
      </c>
    </row>
    <row r="4" spans="1:2" ht="30">
      <c r="A4" s="40">
        <v>2</v>
      </c>
      <c r="B4" s="41" t="s">
        <v>121</v>
      </c>
    </row>
    <row r="5" spans="1:3" ht="15">
      <c r="A5" s="42"/>
      <c r="B5" s="24" t="s">
        <v>122</v>
      </c>
      <c r="C5" s="24" t="s">
        <v>99</v>
      </c>
    </row>
    <row r="6" spans="1:2" ht="45">
      <c r="A6" s="40">
        <v>3</v>
      </c>
      <c r="B6" s="41" t="s">
        <v>123</v>
      </c>
    </row>
    <row r="7" spans="1:3" ht="15">
      <c r="A7" s="42"/>
      <c r="B7" s="24" t="s">
        <v>124</v>
      </c>
      <c r="C7" s="24" t="s">
        <v>99</v>
      </c>
    </row>
    <row r="8" spans="1:2" ht="30">
      <c r="A8" s="40">
        <v>4</v>
      </c>
      <c r="B8" s="41" t="s">
        <v>125</v>
      </c>
    </row>
    <row r="9" spans="1:3" ht="15">
      <c r="A9" s="42"/>
      <c r="B9" s="24" t="s">
        <v>126</v>
      </c>
      <c r="C9" s="24" t="s">
        <v>99</v>
      </c>
    </row>
    <row r="10" ht="4.5" customHeight="1"/>
    <row r="11" spans="2:4" ht="60">
      <c r="B11" s="78" t="s">
        <v>169</v>
      </c>
      <c r="C11" s="78"/>
      <c r="D11" s="78"/>
    </row>
    <row r="12" spans="2:4" ht="15">
      <c r="B12" s="39" t="s">
        <v>127</v>
      </c>
      <c r="C12" s="39"/>
      <c r="D12" s="39"/>
    </row>
    <row r="13" spans="2:4" ht="15">
      <c r="B13" s="43" t="s">
        <v>195</v>
      </c>
      <c r="C13" s="43" t="s">
        <v>128</v>
      </c>
      <c r="D13" s="3" t="s">
        <v>192</v>
      </c>
    </row>
    <row r="14" spans="2:4" ht="15">
      <c r="B14" s="9" t="str">
        <f>"Not "&amp;B13</f>
        <v>Not Late Plane</v>
      </c>
      <c r="C14" s="43" t="s">
        <v>129</v>
      </c>
      <c r="D14" s="3" t="s">
        <v>193</v>
      </c>
    </row>
    <row r="15" spans="2:4" ht="15">
      <c r="B15" s="3" t="s">
        <v>194</v>
      </c>
      <c r="C15" s="3" t="s">
        <v>116</v>
      </c>
      <c r="D15" s="3">
        <v>6</v>
      </c>
    </row>
    <row r="16" spans="2:4" ht="15">
      <c r="B16" s="4" t="str">
        <f>"# successes = # of "&amp;B13&amp;"s"</f>
        <v># successes = # of Late Planes</v>
      </c>
      <c r="C16" s="3" t="s">
        <v>117</v>
      </c>
      <c r="D16" s="3">
        <v>2</v>
      </c>
    </row>
    <row r="17" spans="2:4" ht="15">
      <c r="B17" s="4" t="str">
        <f>"Probability of "&amp;B13</f>
        <v>Probability of Late Plane</v>
      </c>
      <c r="C17" s="3" t="s">
        <v>168</v>
      </c>
      <c r="D17" s="3">
        <v>0.1</v>
      </c>
    </row>
    <row r="19" spans="2:3" ht="30">
      <c r="B19" s="44" t="str">
        <f>B17&amp;" = "&amp;C17&amp;" = "&amp;D17&amp;CHAR(10)&amp;B3&amp;" = "&amp;D15</f>
        <v>Probability of Late Plane = p (π) = 0.1
Fixed # of Identical Trials = n = 6</v>
      </c>
      <c r="C19" s="44"/>
    </row>
    <row r="20" spans="2:3" ht="15">
      <c r="B20" s="6" t="s">
        <v>130</v>
      </c>
      <c r="C20" s="6" t="s">
        <v>130</v>
      </c>
    </row>
    <row r="21" spans="1:3" ht="15">
      <c r="A21">
        <f>$D$16</f>
        <v>2</v>
      </c>
      <c r="B21" s="3" t="str">
        <f>"P(x = "&amp;A21&amp;")"</f>
        <v>P(x = 2)</v>
      </c>
      <c r="C21" s="4">
        <f>BINOMDIST(A21,D15,D17,0)</f>
        <v>0.09841500000000003</v>
      </c>
    </row>
    <row r="22" spans="1:3" ht="15">
      <c r="A22">
        <f>$D$16</f>
        <v>2</v>
      </c>
      <c r="B22" s="3" t="str">
        <f>"P(x &gt;= "&amp;A22&amp;")"</f>
        <v>P(x &gt;= 2)</v>
      </c>
      <c r="C22" s="4">
        <f>1-BINOMDIST(A22-1,D15,D17,1)</f>
        <v>0.11426499999999984</v>
      </c>
    </row>
    <row r="23" spans="1:3" ht="15">
      <c r="A23">
        <f>$D$16</f>
        <v>2</v>
      </c>
      <c r="B23" s="3" t="str">
        <f>"P(x &gt; "&amp;A23&amp;")"</f>
        <v>P(x &gt; 2)</v>
      </c>
      <c r="C23" s="4">
        <f>1-BINOMDIST(A23,D15,D17,1)</f>
        <v>0.01584999999999981</v>
      </c>
    </row>
    <row r="24" spans="1:3" ht="15">
      <c r="A24">
        <f>$D$16</f>
        <v>2</v>
      </c>
      <c r="B24" s="3" t="str">
        <f>"P(x &lt; "&amp;A24&amp;")"</f>
        <v>P(x &lt; 2)</v>
      </c>
      <c r="C24" s="4">
        <f>BINOMDIST(A24-1,D15,D17,1)</f>
        <v>0.8857350000000002</v>
      </c>
    </row>
    <row r="25" spans="1:3" ht="15">
      <c r="A25">
        <f>$D$16</f>
        <v>2</v>
      </c>
      <c r="B25" s="3" t="str">
        <f>"P(x &lt;= "&amp;A25&amp;")"</f>
        <v>P(x &lt;= 2)</v>
      </c>
      <c r="C25" s="4">
        <f>BINOMDIST(A25,D15,D17,1)</f>
        <v>0.9841500000000002</v>
      </c>
    </row>
    <row r="27" spans="1:3" ht="15.75">
      <c r="A27" s="75" t="s">
        <v>69</v>
      </c>
      <c r="B27" s="56" t="s">
        <v>158</v>
      </c>
      <c r="C27" s="4">
        <f>SUMPRODUCT(C33:C39,D33:D39)</f>
        <v>0.6000000000000001</v>
      </c>
    </row>
    <row r="28" spans="1:3" ht="15.75">
      <c r="A28" s="75" t="s">
        <v>70</v>
      </c>
      <c r="B28" s="56" t="s">
        <v>163</v>
      </c>
      <c r="C28" s="4">
        <f>SQRT(SUMPRODUCT((C33:C39-C27)^2,D33:D39))</f>
        <v>0.7348469228349533</v>
      </c>
    </row>
    <row r="29" spans="1:3" ht="15">
      <c r="A29" s="75" t="s">
        <v>69</v>
      </c>
      <c r="B29" s="74" t="s">
        <v>170</v>
      </c>
      <c r="C29" s="4">
        <f>D15*D17</f>
        <v>0.6000000000000001</v>
      </c>
    </row>
    <row r="30" spans="1:3" ht="15.75">
      <c r="A30" s="75" t="s">
        <v>70</v>
      </c>
      <c r="B30" s="56" t="s">
        <v>171</v>
      </c>
      <c r="C30" s="4">
        <f>SQRT(C27*(1-D17))</f>
        <v>0.7348469228349536</v>
      </c>
    </row>
    <row r="32" spans="3:4" ht="15">
      <c r="C32" t="s">
        <v>61</v>
      </c>
      <c r="D32" t="s">
        <v>54</v>
      </c>
    </row>
    <row r="33" spans="3:4" ht="15">
      <c r="C33">
        <v>0</v>
      </c>
      <c r="D33">
        <f aca="true" t="shared" si="0" ref="D33:D39">BINOMDIST(C33,$D$15,$D$17,0)</f>
        <v>0.531441</v>
      </c>
    </row>
    <row r="34" spans="3:4" ht="15">
      <c r="C34">
        <v>1</v>
      </c>
      <c r="D34">
        <f t="shared" si="0"/>
        <v>0.3542940000000001</v>
      </c>
    </row>
    <row r="35" spans="3:4" ht="15">
      <c r="C35">
        <v>2</v>
      </c>
      <c r="D35">
        <f t="shared" si="0"/>
        <v>0.09841500000000003</v>
      </c>
    </row>
    <row r="36" spans="3:4" ht="15">
      <c r="C36">
        <v>3</v>
      </c>
      <c r="D36">
        <f t="shared" si="0"/>
        <v>0.014580000000000004</v>
      </c>
    </row>
    <row r="37" spans="3:4" ht="15">
      <c r="C37">
        <v>4</v>
      </c>
      <c r="D37">
        <f t="shared" si="0"/>
        <v>0.0012150000000000012</v>
      </c>
    </row>
    <row r="38" spans="3:4" ht="15">
      <c r="C38">
        <v>5</v>
      </c>
      <c r="D38">
        <f t="shared" si="0"/>
        <v>5.4000000000000086E-05</v>
      </c>
    </row>
    <row r="39" spans="3:4" ht="15">
      <c r="C39">
        <v>6</v>
      </c>
      <c r="D39">
        <f t="shared" si="0"/>
        <v>1.0000000000000004E-06</v>
      </c>
    </row>
  </sheetData>
  <sheetProtection/>
  <dataValidations count="1">
    <dataValidation type="list" allowBlank="1" showInputMessage="1" showErrorMessage="1" sqref="C3 C5 C7 C9:C10">
      <formula1>"Yes,No"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FF"/>
  </sheetPr>
  <dimension ref="A1:D8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3.140625" style="0" customWidth="1"/>
  </cols>
  <sheetData>
    <row r="1" spans="1:4" ht="15">
      <c r="A1" t="s">
        <v>116</v>
      </c>
      <c r="B1" s="24">
        <v>5</v>
      </c>
      <c r="D1" t="str">
        <f>"Binomial Distribution, n = "&amp;B1&amp;" p = "&amp;B2</f>
        <v>Binomial Distribution, n = 5 p = 0.4</v>
      </c>
    </row>
    <row r="2" spans="1:2" ht="15">
      <c r="A2" t="s">
        <v>196</v>
      </c>
      <c r="B2" s="24">
        <v>0.4</v>
      </c>
    </row>
    <row r="3" spans="1:2" ht="15">
      <c r="A3" t="s">
        <v>61</v>
      </c>
      <c r="B3">
        <v>3</v>
      </c>
    </row>
    <row r="4" ht="15">
      <c r="A4" s="12"/>
    </row>
    <row r="7" spans="1:2" ht="15">
      <c r="A7" s="6" t="s">
        <v>61</v>
      </c>
      <c r="B7" s="6" t="s">
        <v>197</v>
      </c>
    </row>
    <row r="8" spans="1:2" ht="15">
      <c r="A8" s="3">
        <f>IF(ROWS(A$8:A8)&lt;=$B$1+1,ROWS(A$8:A8)-1,"")</f>
        <v>0</v>
      </c>
      <c r="B8" s="3">
        <f>IF(ROWS(A$8:A8)&lt;=$B$1+1,BINOMDIST(A8,$B$1,$B$2,0),"")</f>
        <v>0.07776</v>
      </c>
    </row>
    <row r="9" spans="1:2" ht="15">
      <c r="A9" s="3">
        <f>IF(ROWS(A$8:A9)&lt;=$B$1+1,ROWS(A$8:A9)-1,"")</f>
        <v>1</v>
      </c>
      <c r="B9" s="3">
        <f>IF(ROWS(A$8:A9)&lt;=$B$1+1,BINOMDIST(A9,$B$1,$B$2,0),"")</f>
        <v>0.2592</v>
      </c>
    </row>
    <row r="10" spans="1:2" ht="15">
      <c r="A10" s="3">
        <f>IF(ROWS(A$8:A10)&lt;=$B$1+1,ROWS(A$8:A10)-1,"")</f>
        <v>2</v>
      </c>
      <c r="B10" s="3">
        <f>IF(ROWS(A$8:A10)&lt;=$B$1+1,BINOMDIST(A10,$B$1,$B$2,0),"")</f>
        <v>0.3456</v>
      </c>
    </row>
    <row r="11" spans="1:2" ht="15">
      <c r="A11" s="3">
        <f>IF(ROWS(A$8:A11)&lt;=$B$1+1,ROWS(A$8:A11)-1,"")</f>
        <v>3</v>
      </c>
      <c r="B11" s="3">
        <f>IF(ROWS(A$8:A11)&lt;=$B$1+1,BINOMDIST(A11,$B$1,$B$2,0),"")</f>
        <v>0.23040000000000005</v>
      </c>
    </row>
    <row r="12" spans="1:2" ht="15">
      <c r="A12" s="3">
        <f>IF(ROWS(A$8:A12)&lt;=$B$1+1,ROWS(A$8:A12)-1,"")</f>
        <v>4</v>
      </c>
      <c r="B12" s="3">
        <f>IF(ROWS(A$8:A12)&lt;=$B$1+1,BINOMDIST(A12,$B$1,$B$2,0),"")</f>
        <v>0.07680000000000002</v>
      </c>
    </row>
    <row r="13" spans="1:2" ht="15">
      <c r="A13" s="3">
        <f>IF(ROWS(A$8:A13)&lt;=$B$1+1,ROWS(A$8:A13)-1,"")</f>
        <v>5</v>
      </c>
      <c r="B13" s="3">
        <f>IF(ROWS(A$8:A13)&lt;=$B$1+1,BINOMDIST(A13,$B$1,$B$2,0),"")</f>
        <v>0.010240000000000008</v>
      </c>
    </row>
    <row r="14" spans="1:2" ht="15">
      <c r="A14" s="3">
        <f>IF(ROWS(A$8:A14)&lt;=$B$1+1,ROWS(A$8:A14)-1,"")</f>
      </c>
      <c r="B14" s="3">
        <f>IF(ROWS(A$8:A14)&lt;=$B$1+1,BINOMDIST(A14,$B$1,$B$2,0),"")</f>
      </c>
    </row>
    <row r="15" spans="1:2" ht="15">
      <c r="A15" s="3">
        <f>IF(ROWS(A$8:A15)&lt;=$B$1+1,ROWS(A$8:A15)-1,"")</f>
      </c>
      <c r="B15" s="3">
        <f>IF(ROWS(A$8:A15)&lt;=$B$1+1,BINOMDIST(A15,$B$1,$B$2,0),"")</f>
      </c>
    </row>
    <row r="16" spans="1:2" ht="15">
      <c r="A16" s="3">
        <f>IF(ROWS(A$8:A16)&lt;=$B$1+1,ROWS(A$8:A16)-1,"")</f>
      </c>
      <c r="B16" s="3">
        <f>IF(ROWS(A$8:A16)&lt;=$B$1+1,BINOMDIST(A16,$B$1,$B$2,0),"")</f>
      </c>
    </row>
    <row r="17" spans="1:2" ht="15">
      <c r="A17" s="3">
        <f>IF(ROWS(A$8:A17)&lt;=$B$1+1,ROWS(A$8:A17)-1,"")</f>
      </c>
      <c r="B17" s="3">
        <f>IF(ROWS(A$8:A17)&lt;=$B$1+1,BINOMDIST(A17,$B$1,$B$2,0),"")</f>
      </c>
    </row>
    <row r="18" spans="1:2" ht="15">
      <c r="A18" s="3">
        <f>IF(ROWS(A$8:A18)&lt;=$B$1+1,ROWS(A$8:A18)-1,"")</f>
      </c>
      <c r="B18" s="3">
        <f>IF(ROWS(A$8:A18)&lt;=$B$1+1,BINOMDIST(A18,$B$1,$B$2,0),"")</f>
      </c>
    </row>
    <row r="19" spans="1:2" ht="15">
      <c r="A19" s="3">
        <f>IF(ROWS(A$8:A19)&lt;=$B$1+1,ROWS(A$8:A19)-1,"")</f>
      </c>
      <c r="B19" s="3">
        <f>IF(ROWS(A$8:A19)&lt;=$B$1+1,BINOMDIST(A19,$B$1,$B$2,0),"")</f>
      </c>
    </row>
    <row r="20" spans="1:2" ht="15">
      <c r="A20" s="3">
        <f>IF(ROWS(A$8:A20)&lt;=$B$1+1,ROWS(A$8:A20)-1,"")</f>
      </c>
      <c r="B20" s="3">
        <f>IF(ROWS(A$8:A20)&lt;=$B$1+1,BINOMDIST(A20,$B$1,$B$2,0),"")</f>
      </c>
    </row>
    <row r="21" spans="1:2" ht="15">
      <c r="A21" s="3">
        <f>IF(ROWS(A$8:A21)&lt;=$B$1+1,ROWS(A$8:A21)-1,"")</f>
      </c>
      <c r="B21" s="3">
        <f>IF(ROWS(A$8:A21)&lt;=$B$1+1,BINOMDIST(A21,$B$1,$B$2,0),"")</f>
      </c>
    </row>
    <row r="22" spans="1:2" ht="15">
      <c r="A22" s="3">
        <f>IF(ROWS(A$8:A22)&lt;=$B$1+1,ROWS(A$8:A22)-1,"")</f>
      </c>
      <c r="B22" s="3">
        <f>IF(ROWS(A$8:A22)&lt;=$B$1+1,BINOMDIST(A22,$B$1,$B$2,0),"")</f>
      </c>
    </row>
    <row r="23" spans="1:2" ht="15">
      <c r="A23" s="3">
        <f>IF(ROWS(A$8:A23)&lt;=$B$1+1,ROWS(A$8:A23)-1,"")</f>
      </c>
      <c r="B23" s="3">
        <f>IF(ROWS(A$8:A23)&lt;=$B$1+1,BINOMDIST(A23,$B$1,$B$2,0),"")</f>
      </c>
    </row>
    <row r="24" spans="1:2" ht="15">
      <c r="A24" s="3">
        <f>IF(ROWS(A$8:A24)&lt;=$B$1+1,ROWS(A$8:A24)-1,"")</f>
      </c>
      <c r="B24" s="3">
        <f>IF(ROWS(A$8:A24)&lt;=$B$1+1,BINOMDIST(A24,$B$1,$B$2,0),"")</f>
      </c>
    </row>
    <row r="25" spans="1:2" ht="15">
      <c r="A25" s="3">
        <f>IF(ROWS(A$8:A25)&lt;=$B$1+1,ROWS(A$8:A25)-1,"")</f>
      </c>
      <c r="B25" s="3">
        <f>IF(ROWS(A$8:A25)&lt;=$B$1+1,BINOMDIST(A25,$B$1,$B$2,0),"")</f>
      </c>
    </row>
    <row r="26" spans="1:2" ht="15">
      <c r="A26" s="3">
        <f>IF(ROWS(A$8:A26)&lt;=$B$1+1,ROWS(A$8:A26)-1,"")</f>
      </c>
      <c r="B26" s="3">
        <f>IF(ROWS(A$8:A26)&lt;=$B$1+1,BINOMDIST(A26,$B$1,$B$2,0),"")</f>
      </c>
    </row>
    <row r="27" spans="1:2" ht="15">
      <c r="A27" s="3">
        <f>IF(ROWS(A$8:A27)&lt;=$B$1+1,ROWS(A$8:A27)-1,"")</f>
      </c>
      <c r="B27" s="3">
        <f>IF(ROWS(A$8:A27)&lt;=$B$1+1,BINOMDIST(A27,$B$1,$B$2,0),"")</f>
      </c>
    </row>
    <row r="28" spans="1:2" ht="15">
      <c r="A28" s="3">
        <f>IF(ROWS(A$8:A28)&lt;=$B$1+1,ROWS(A$8:A28)-1,"")</f>
      </c>
      <c r="B28" s="3">
        <f>IF(ROWS(A$8:A28)&lt;=$B$1+1,BINOMDIST(A28,$B$1,$B$2,0),"")</f>
      </c>
    </row>
    <row r="29" spans="1:2" ht="15">
      <c r="A29" s="3">
        <f>IF(ROWS(A$8:A29)&lt;=$B$1+1,ROWS(A$8:A29)-1,"")</f>
      </c>
      <c r="B29" s="3">
        <f>IF(ROWS(A$8:A29)&lt;=$B$1+1,BINOMDIST(A29,$B$1,$B$2,0),"")</f>
      </c>
    </row>
    <row r="30" spans="1:2" ht="15">
      <c r="A30" s="3">
        <f>IF(ROWS(A$8:A30)&lt;=$B$1+1,ROWS(A$8:A30)-1,"")</f>
      </c>
      <c r="B30" s="3">
        <f>IF(ROWS(A$8:A30)&lt;=$B$1+1,BINOMDIST(A30,$B$1,$B$2,0),"")</f>
      </c>
    </row>
    <row r="31" spans="1:2" ht="15">
      <c r="A31" s="3">
        <f>IF(ROWS(A$8:A31)&lt;=$B$1+1,ROWS(A$8:A31)-1,"")</f>
      </c>
      <c r="B31" s="3">
        <f>IF(ROWS(A$8:A31)&lt;=$B$1+1,BINOMDIST(A31,$B$1,$B$2,0),"")</f>
      </c>
    </row>
    <row r="32" spans="1:2" ht="15">
      <c r="A32" s="3">
        <f>IF(ROWS(A$8:A32)&lt;=$B$1+1,ROWS(A$8:A32)-1,"")</f>
      </c>
      <c r="B32" s="3">
        <f>IF(ROWS(A$8:A32)&lt;=$B$1+1,BINOMDIST(A32,$B$1,$B$2,0),"")</f>
      </c>
    </row>
    <row r="33" spans="1:2" ht="15">
      <c r="A33" s="3">
        <f>IF(ROWS(A$8:A33)&lt;=$B$1+1,ROWS(A$8:A33)-1,"")</f>
      </c>
      <c r="B33" s="3">
        <f>IF(ROWS(A$8:A33)&lt;=$B$1+1,BINOMDIST(A33,$B$1,$B$2,0),"")</f>
      </c>
    </row>
    <row r="34" spans="1:2" ht="15">
      <c r="A34" s="3">
        <f>IF(ROWS(A$8:A34)&lt;=$B$1+1,ROWS(A$8:A34)-1,"")</f>
      </c>
      <c r="B34" s="3">
        <f>IF(ROWS(A$8:A34)&lt;=$B$1+1,BINOMDIST(A34,$B$1,$B$2,0),"")</f>
      </c>
    </row>
    <row r="35" spans="1:2" ht="15">
      <c r="A35" s="3">
        <f>IF(ROWS(A$8:A35)&lt;=$B$1+1,ROWS(A$8:A35)-1,"")</f>
      </c>
      <c r="B35" s="3">
        <f>IF(ROWS(A$8:A35)&lt;=$B$1+1,BINOMDIST(A35,$B$1,$B$2,0),"")</f>
      </c>
    </row>
    <row r="36" spans="1:2" ht="15">
      <c r="A36" s="3">
        <f>IF(ROWS(A$8:A36)&lt;=$B$1+1,ROWS(A$8:A36)-1,"")</f>
      </c>
      <c r="B36" s="3">
        <f>IF(ROWS(A$8:A36)&lt;=$B$1+1,BINOMDIST(A36,$B$1,$B$2,0),"")</f>
      </c>
    </row>
    <row r="37" spans="1:2" ht="15">
      <c r="A37" s="3">
        <f>IF(ROWS(A$8:A37)&lt;=$B$1+1,ROWS(A$8:A37)-1,"")</f>
      </c>
      <c r="B37" s="3">
        <f>IF(ROWS(A$8:A37)&lt;=$B$1+1,BINOMDIST(A37,$B$1,$B$2,0),"")</f>
      </c>
    </row>
    <row r="38" spans="1:2" ht="15">
      <c r="A38" s="3">
        <f>IF(ROWS(A$8:A38)&lt;=$B$1+1,ROWS(A$8:A38)-1,"")</f>
      </c>
      <c r="B38" s="3">
        <f>IF(ROWS(A$8:A38)&lt;=$B$1+1,BINOMDIST(A38,$B$1,$B$2,0),"")</f>
      </c>
    </row>
    <row r="39" spans="1:2" ht="15">
      <c r="A39" s="3">
        <f>IF(ROWS(A$8:A39)&lt;=$B$1+1,ROWS(A$8:A39)-1,"")</f>
      </c>
      <c r="B39" s="3">
        <f>IF(ROWS(A$8:A39)&lt;=$B$1+1,BINOMDIST(A39,$B$1,$B$2,0),"")</f>
      </c>
    </row>
    <row r="40" spans="1:2" ht="15">
      <c r="A40" s="3">
        <f>IF(ROWS(A$8:A40)&lt;=$B$1+1,ROWS(A$8:A40)-1,"")</f>
      </c>
      <c r="B40" s="3">
        <f>IF(ROWS(A$8:A40)&lt;=$B$1+1,BINOMDIST(A40,$B$1,$B$2,0),"")</f>
      </c>
    </row>
    <row r="41" spans="1:2" ht="15">
      <c r="A41" s="3">
        <f>IF(ROWS(A$8:A41)&lt;=$B$1+1,ROWS(A$8:A41)-1,"")</f>
      </c>
      <c r="B41" s="3">
        <f>IF(ROWS(A$8:A41)&lt;=$B$1+1,BINOMDIST(A41,$B$1,$B$2,0),"")</f>
      </c>
    </row>
    <row r="42" spans="1:2" ht="15">
      <c r="A42" s="3">
        <f>IF(ROWS(A$8:A42)&lt;=$B$1+1,ROWS(A$8:A42)-1,"")</f>
      </c>
      <c r="B42" s="3">
        <f>IF(ROWS(A$8:A42)&lt;=$B$1+1,BINOMDIST(A42,$B$1,$B$2,0),"")</f>
      </c>
    </row>
    <row r="43" spans="1:2" ht="15">
      <c r="A43" s="3">
        <f>IF(ROWS(A$8:A43)&lt;=$B$1+1,ROWS(A$8:A43)-1,"")</f>
      </c>
      <c r="B43" s="3">
        <f>IF(ROWS(A$8:A43)&lt;=$B$1+1,BINOMDIST(A43,$B$1,$B$2,0),"")</f>
      </c>
    </row>
    <row r="44" spans="1:2" ht="15">
      <c r="A44" s="3">
        <f>IF(ROWS(A$8:A44)&lt;=$B$1+1,ROWS(A$8:A44)-1,"")</f>
      </c>
      <c r="B44" s="3">
        <f>IF(ROWS(A$8:A44)&lt;=$B$1+1,BINOMDIST(A44,$B$1,$B$2,0),"")</f>
      </c>
    </row>
    <row r="45" spans="1:2" ht="15">
      <c r="A45" s="3">
        <f>IF(ROWS(A$8:A45)&lt;=$B$1+1,ROWS(A$8:A45)-1,"")</f>
      </c>
      <c r="B45" s="3">
        <f>IF(ROWS(A$8:A45)&lt;=$B$1+1,BINOMDIST(A45,$B$1,$B$2,0),"")</f>
      </c>
    </row>
    <row r="46" spans="1:2" ht="15">
      <c r="A46" s="3">
        <f>IF(ROWS(A$8:A46)&lt;=$B$1+1,ROWS(A$8:A46)-1,"")</f>
      </c>
      <c r="B46" s="3">
        <f>IF(ROWS(A$8:A46)&lt;=$B$1+1,BINOMDIST(A46,$B$1,$B$2,0),"")</f>
      </c>
    </row>
    <row r="47" spans="1:2" ht="15">
      <c r="A47" s="3">
        <f>IF(ROWS(A$8:A47)&lt;=$B$1+1,ROWS(A$8:A47)-1,"")</f>
      </c>
      <c r="B47" s="3">
        <f>IF(ROWS(A$8:A47)&lt;=$B$1+1,BINOMDIST(A47,$B$1,$B$2,0),"")</f>
      </c>
    </row>
    <row r="48" spans="1:2" ht="15">
      <c r="A48" s="3">
        <f>IF(ROWS(A$8:A48)&lt;=$B$1+1,ROWS(A$8:A48)-1,"")</f>
      </c>
      <c r="B48" s="3">
        <f>IF(ROWS(A$8:A48)&lt;=$B$1+1,BINOMDIST(A48,$B$1,$B$2,0),"")</f>
      </c>
    </row>
    <row r="49" spans="1:2" ht="15">
      <c r="A49" s="3">
        <f>IF(ROWS(A$8:A49)&lt;=$B$1+1,ROWS(A$8:A49)-1,"")</f>
      </c>
      <c r="B49" s="3">
        <f>IF(ROWS(A$8:A49)&lt;=$B$1+1,BINOMDIST(A49,$B$1,$B$2,0),"")</f>
      </c>
    </row>
    <row r="50" spans="1:2" ht="15">
      <c r="A50" s="3">
        <f>IF(ROWS(A$8:A50)&lt;=$B$1+1,ROWS(A$8:A50)-1,"")</f>
      </c>
      <c r="B50" s="3">
        <f>IF(ROWS(A$8:A50)&lt;=$B$1+1,BINOMDIST(A50,$B$1,$B$2,0),"")</f>
      </c>
    </row>
    <row r="51" spans="1:2" ht="15">
      <c r="A51" s="3">
        <f>IF(ROWS(A$8:A51)&lt;=$B$1+1,ROWS(A$8:A51)-1,"")</f>
      </c>
      <c r="B51" s="3">
        <f>IF(ROWS(A$8:A51)&lt;=$B$1+1,BINOMDIST(A51,$B$1,$B$2,0),"")</f>
      </c>
    </row>
    <row r="52" spans="1:2" ht="15">
      <c r="A52" s="3">
        <f>IF(ROWS(A$8:A52)&lt;=$B$1+1,ROWS(A$8:A52)-1,"")</f>
      </c>
      <c r="B52" s="3">
        <f>IF(ROWS(A$8:A52)&lt;=$B$1+1,BINOMDIST(A52,$B$1,$B$2,0),"")</f>
      </c>
    </row>
    <row r="53" spans="1:2" ht="15">
      <c r="A53" s="3">
        <f>IF(ROWS(A$8:A53)&lt;=$B$1+1,ROWS(A$8:A53)-1,"")</f>
      </c>
      <c r="B53" s="3">
        <f>IF(ROWS(A$8:A53)&lt;=$B$1+1,BINOMDIST(A53,$B$1,$B$2,0),"")</f>
      </c>
    </row>
    <row r="54" spans="1:2" ht="15">
      <c r="A54" s="3">
        <f>IF(ROWS(A$8:A54)&lt;=$B$1+1,ROWS(A$8:A54)-1,"")</f>
      </c>
      <c r="B54" s="3">
        <f>IF(ROWS(A$8:A54)&lt;=$B$1+1,BINOMDIST(A54,$B$1,$B$2,0),"")</f>
      </c>
    </row>
    <row r="55" spans="1:2" ht="15">
      <c r="A55" s="3">
        <f>IF(ROWS(A$8:A55)&lt;=$B$1+1,ROWS(A$8:A55)-1,"")</f>
      </c>
      <c r="B55" s="3">
        <f>IF(ROWS(A$8:A55)&lt;=$B$1+1,BINOMDIST(A55,$B$1,$B$2,0),"")</f>
      </c>
    </row>
    <row r="56" spans="1:2" ht="15">
      <c r="A56" s="3">
        <f>IF(ROWS(A$8:A56)&lt;=$B$1+1,ROWS(A$8:A56)-1,"")</f>
      </c>
      <c r="B56" s="3">
        <f>IF(ROWS(A$8:A56)&lt;=$B$1+1,BINOMDIST(A56,$B$1,$B$2,0),"")</f>
      </c>
    </row>
    <row r="57" spans="1:2" ht="15">
      <c r="A57" s="3">
        <f>IF(ROWS(A$8:A57)&lt;=$B$1+1,ROWS(A$8:A57)-1,"")</f>
      </c>
      <c r="B57" s="3">
        <f>IF(ROWS(A$8:A57)&lt;=$B$1+1,BINOMDIST(A57,$B$1,$B$2,0),"")</f>
      </c>
    </row>
    <row r="58" spans="1:2" ht="15">
      <c r="A58" s="3">
        <f>IF(ROWS(A$8:A58)&lt;=$B$1+1,ROWS(A$8:A58)-1,"")</f>
      </c>
      <c r="B58" s="3">
        <f>IF(ROWS(A$8:A58)&lt;=$B$1+1,BINOMDIST(A58,$B$1,$B$2,0),"")</f>
      </c>
    </row>
    <row r="59" spans="1:2" ht="15">
      <c r="A59" s="3">
        <f>IF(ROWS(A$8:A59)&lt;=$B$1+1,ROWS(A$8:A59)-1,"")</f>
      </c>
      <c r="B59" s="3">
        <f>IF(ROWS(A$8:A59)&lt;=$B$1+1,BINOMDIST(A59,$B$1,$B$2,0),"")</f>
      </c>
    </row>
    <row r="60" spans="1:2" ht="15">
      <c r="A60" s="3">
        <f>IF(ROWS(A$8:A60)&lt;=$B$1+1,ROWS(A$8:A60)-1,"")</f>
      </c>
      <c r="B60" s="3">
        <f>IF(ROWS(A$8:A60)&lt;=$B$1+1,BINOMDIST(A60,$B$1,$B$2,0),"")</f>
      </c>
    </row>
    <row r="61" spans="1:2" ht="15">
      <c r="A61" s="3">
        <f>IF(ROWS(A$8:A61)&lt;=$B$1+1,ROWS(A$8:A61)-1,"")</f>
      </c>
      <c r="B61" s="3">
        <f>IF(ROWS(A$8:A61)&lt;=$B$1+1,BINOMDIST(A61,$B$1,$B$2,0),"")</f>
      </c>
    </row>
    <row r="62" spans="1:2" ht="15">
      <c r="A62" s="3">
        <f>IF(ROWS(A$8:A62)&lt;=$B$1+1,ROWS(A$8:A62)-1,"")</f>
      </c>
      <c r="B62" s="3">
        <f>IF(ROWS(A$8:A62)&lt;=$B$1+1,BINOMDIST(A62,$B$1,$B$2,0),"")</f>
      </c>
    </row>
    <row r="63" spans="1:2" ht="15">
      <c r="A63" s="3">
        <f>IF(ROWS(A$8:A63)&lt;=$B$1+1,ROWS(A$8:A63)-1,"")</f>
      </c>
      <c r="B63" s="3">
        <f>IF(ROWS(A$8:A63)&lt;=$B$1+1,BINOMDIST(A63,$B$1,$B$2,0),"")</f>
      </c>
    </row>
    <row r="64" spans="1:2" ht="15">
      <c r="A64" s="3">
        <f>IF(ROWS(A$8:A64)&lt;=$B$1+1,ROWS(A$8:A64)-1,"")</f>
      </c>
      <c r="B64" s="3">
        <f>IF(ROWS(A$8:A64)&lt;=$B$1+1,BINOMDIST(A64,$B$1,$B$2,0),"")</f>
      </c>
    </row>
    <row r="65" spans="1:2" ht="15">
      <c r="A65" s="3">
        <f>IF(ROWS(A$8:A65)&lt;=$B$1+1,ROWS(A$8:A65)-1,"")</f>
      </c>
      <c r="B65" s="3">
        <f>IF(ROWS(A$8:A65)&lt;=$B$1+1,BINOMDIST(A65,$B$1,$B$2,0),"")</f>
      </c>
    </row>
    <row r="66" spans="1:2" ht="15">
      <c r="A66" s="3">
        <f>IF(ROWS(A$8:A66)&lt;=$B$1+1,ROWS(A$8:A66)-1,"")</f>
      </c>
      <c r="B66" s="3">
        <f>IF(ROWS(A$8:A66)&lt;=$B$1+1,BINOMDIST(A66,$B$1,$B$2,0),"")</f>
      </c>
    </row>
    <row r="67" spans="1:2" ht="15">
      <c r="A67" s="3">
        <f>IF(ROWS(A$8:A67)&lt;=$B$1+1,ROWS(A$8:A67)-1,"")</f>
      </c>
      <c r="B67" s="3">
        <f>IF(ROWS(A$8:A67)&lt;=$B$1+1,BINOMDIST(A67,$B$1,$B$2,0),"")</f>
      </c>
    </row>
    <row r="68" spans="1:2" ht="15">
      <c r="A68" s="3">
        <f>IF(ROWS(A$8:A68)&lt;=$B$1+1,ROWS(A$8:A68)-1,"")</f>
      </c>
      <c r="B68" s="3">
        <f>IF(ROWS(A$8:A68)&lt;=$B$1+1,BINOMDIST(A68,$B$1,$B$2,0),"")</f>
      </c>
    </row>
    <row r="69" spans="1:2" ht="15">
      <c r="A69" s="3">
        <f>IF(ROWS(A$8:A69)&lt;=$B$1+1,ROWS(A$8:A69)-1,"")</f>
      </c>
      <c r="B69" s="3">
        <f>IF(ROWS(A$8:A69)&lt;=$B$1+1,BINOMDIST(A69,$B$1,$B$2,0),"")</f>
      </c>
    </row>
    <row r="70" spans="1:2" ht="15">
      <c r="A70" s="3">
        <f>IF(ROWS(A$8:A70)&lt;=$B$1+1,ROWS(A$8:A70)-1,"")</f>
      </c>
      <c r="B70" s="3">
        <f>IF(ROWS(A$8:A70)&lt;=$B$1+1,BINOMDIST(A70,$B$1,$B$2,0),"")</f>
      </c>
    </row>
    <row r="71" spans="1:2" ht="15">
      <c r="A71" s="3">
        <f>IF(ROWS(A$8:A71)&lt;=$B$1+1,ROWS(A$8:A71)-1,"")</f>
      </c>
      <c r="B71" s="3">
        <f>IF(ROWS(A$8:A71)&lt;=$B$1+1,BINOMDIST(A71,$B$1,$B$2,0),"")</f>
      </c>
    </row>
    <row r="72" spans="1:2" ht="15">
      <c r="A72" s="3">
        <f>IF(ROWS(A$8:A72)&lt;=$B$1+1,ROWS(A$8:A72)-1,"")</f>
      </c>
      <c r="B72" s="3">
        <f>IF(ROWS(A$8:A72)&lt;=$B$1+1,BINOMDIST(A72,$B$1,$B$2,0),"")</f>
      </c>
    </row>
    <row r="73" spans="1:2" ht="15">
      <c r="A73" s="3">
        <f>IF(ROWS(A$8:A73)&lt;=$B$1+1,ROWS(A$8:A73)-1,"")</f>
      </c>
      <c r="B73" s="3">
        <f>IF(ROWS(A$8:A73)&lt;=$B$1+1,BINOMDIST(A73,$B$1,$B$2,0),"")</f>
      </c>
    </row>
    <row r="74" spans="1:2" ht="15">
      <c r="A74" s="3">
        <f>IF(ROWS(A$8:A74)&lt;=$B$1+1,ROWS(A$8:A74)-1,"")</f>
      </c>
      <c r="B74" s="3">
        <f>IF(ROWS(A$8:A74)&lt;=$B$1+1,BINOMDIST(A74,$B$1,$B$2,0),"")</f>
      </c>
    </row>
    <row r="75" spans="1:2" ht="15">
      <c r="A75" s="3">
        <f>IF(ROWS(A$8:A75)&lt;=$B$1+1,ROWS(A$8:A75)-1,"")</f>
      </c>
      <c r="B75" s="3">
        <f>IF(ROWS(A$8:A75)&lt;=$B$1+1,BINOMDIST(A75,$B$1,$B$2,0),"")</f>
      </c>
    </row>
    <row r="76" spans="1:2" ht="15">
      <c r="A76" s="3">
        <f>IF(ROWS(A$8:A76)&lt;=$B$1+1,ROWS(A$8:A76)-1,"")</f>
      </c>
      <c r="B76" s="3">
        <f>IF(ROWS(A$8:A76)&lt;=$B$1+1,BINOMDIST(A76,$B$1,$B$2,0),"")</f>
      </c>
    </row>
    <row r="77" spans="1:2" ht="15">
      <c r="A77" s="3">
        <f>IF(ROWS(A$8:A77)&lt;=$B$1+1,ROWS(A$8:A77)-1,"")</f>
      </c>
      <c r="B77" s="3">
        <f>IF(ROWS(A$8:A77)&lt;=$B$1+1,BINOMDIST(A77,$B$1,$B$2,0),"")</f>
      </c>
    </row>
    <row r="78" spans="1:2" ht="15">
      <c r="A78" s="3">
        <f>IF(ROWS(A$8:A78)&lt;=$B$1+1,ROWS(A$8:A78)-1,"")</f>
      </c>
      <c r="B78" s="3">
        <f>IF(ROWS(A$8:A78)&lt;=$B$1+1,BINOMDIST(A78,$B$1,$B$2,0),"")</f>
      </c>
    </row>
    <row r="79" spans="1:2" ht="15">
      <c r="A79" s="3">
        <f>IF(ROWS(A$8:A79)&lt;=$B$1+1,ROWS(A$8:A79)-1,"")</f>
      </c>
      <c r="B79" s="3">
        <f>IF(ROWS(A$8:A79)&lt;=$B$1+1,BINOMDIST(A79,$B$1,$B$2,0),"")</f>
      </c>
    </row>
    <row r="80" spans="1:2" ht="15">
      <c r="A80" s="3">
        <f>IF(ROWS(A$8:A80)&lt;=$B$1+1,ROWS(A$8:A80)-1,"")</f>
      </c>
      <c r="B80" s="3">
        <f>IF(ROWS(A$8:A80)&lt;=$B$1+1,BINOMDIST(A80,$B$1,$B$2,0),"")</f>
      </c>
    </row>
    <row r="81" spans="1:2" ht="15">
      <c r="A81" s="3">
        <f>IF(ROWS(A$8:A81)&lt;=$B$1+1,ROWS(A$8:A81)-1,"")</f>
      </c>
      <c r="B81" s="3">
        <f>IF(ROWS(A$8:A81)&lt;=$B$1+1,BINOMDIST(A81,$B$1,$B$2,0),"")</f>
      </c>
    </row>
    <row r="82" spans="1:2" ht="15">
      <c r="A82" s="3">
        <f>IF(ROWS(A$8:A82)&lt;=$B$1+1,ROWS(A$8:A82)-1,"")</f>
      </c>
      <c r="B82" s="3">
        <f>IF(ROWS(A$8:A82)&lt;=$B$1+1,BINOMDIST(A82,$B$1,$B$2,0),"")</f>
      </c>
    </row>
    <row r="83" spans="1:2" ht="15">
      <c r="A83" s="3">
        <f>IF(ROWS(A$8:A83)&lt;=$B$1+1,ROWS(A$8:A83)-1,"")</f>
      </c>
      <c r="B83" s="3">
        <f>IF(ROWS(A$8:A83)&lt;=$B$1+1,BINOMDIST(A83,$B$1,$B$2,0),"")</f>
      </c>
    </row>
    <row r="84" spans="1:2" ht="15">
      <c r="A84" s="3">
        <f>IF(ROWS(A$8:A84)&lt;=$B$1+1,ROWS(A$8:A84)-1,"")</f>
      </c>
      <c r="B84" s="3">
        <f>IF(ROWS(A$8:A84)&lt;=$B$1+1,BINOMDIST(A84,$B$1,$B$2,0),"")</f>
      </c>
    </row>
    <row r="85" spans="1:2" ht="15">
      <c r="A85" s="3">
        <f>IF(ROWS(A$8:A85)&lt;=$B$1+1,ROWS(A$8:A85)-1,"")</f>
      </c>
      <c r="B85" s="3">
        <f>IF(ROWS(A$8:A85)&lt;=$B$1+1,BINOMDIST(A85,$B$1,$B$2,0),"")</f>
      </c>
    </row>
    <row r="86" spans="1:2" ht="15">
      <c r="A86" s="3">
        <f>IF(ROWS(A$8:A86)&lt;=$B$1+1,ROWS(A$8:A86)-1,"")</f>
      </c>
      <c r="B86" s="3">
        <f>IF(ROWS(A$8:A86)&lt;=$B$1+1,BINOMDIST(A86,$B$1,$B$2,0),"")</f>
      </c>
    </row>
    <row r="87" spans="1:2" ht="15">
      <c r="A87" s="3">
        <f>IF(ROWS(A$8:A87)&lt;=$B$1+1,ROWS(A$8:A87)-1,"")</f>
      </c>
      <c r="B87" s="3">
        <f>IF(ROWS(A$8:A87)&lt;=$B$1+1,BINOMDIST(A87,$B$1,$B$2,0),"")</f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G34"/>
  <sheetViews>
    <sheetView zoomScale="70" zoomScaleNormal="70" zoomScalePageLayoutView="0" workbookViewId="0" topLeftCell="A1">
      <selection activeCell="B28" sqref="B28"/>
    </sheetView>
  </sheetViews>
  <sheetFormatPr defaultColWidth="9.140625" defaultRowHeight="15"/>
  <cols>
    <col min="1" max="1" width="28.28125" style="0" customWidth="1"/>
    <col min="2" max="2" width="11.140625" style="0" customWidth="1"/>
    <col min="4" max="4" width="12.7109375" style="0" bestFit="1" customWidth="1"/>
    <col min="5" max="5" width="14.8515625" style="0" customWidth="1"/>
    <col min="6" max="6" width="16.421875" style="0" customWidth="1"/>
    <col min="7" max="7" width="18.7109375" style="0" customWidth="1"/>
    <col min="8" max="8" width="15.57421875" style="0" customWidth="1"/>
  </cols>
  <sheetData>
    <row r="1" spans="1:4" ht="15">
      <c r="A1" s="13" t="s">
        <v>15</v>
      </c>
      <c r="B1" s="14"/>
      <c r="C1" s="14"/>
      <c r="D1" s="14"/>
    </row>
    <row r="2" spans="1:2" ht="15">
      <c r="A2" s="15" t="s">
        <v>16</v>
      </c>
      <c r="B2" s="3">
        <v>3</v>
      </c>
    </row>
    <row r="3" spans="1:2" ht="15">
      <c r="A3" s="15" t="s">
        <v>17</v>
      </c>
      <c r="B3" s="3">
        <v>2</v>
      </c>
    </row>
    <row r="4" spans="1:2" ht="15">
      <c r="A4" s="15" t="s">
        <v>18</v>
      </c>
      <c r="B4" s="3">
        <v>2</v>
      </c>
    </row>
    <row r="5" spans="1:6" ht="15">
      <c r="A5" s="15" t="s">
        <v>19</v>
      </c>
      <c r="B5" s="3">
        <v>2</v>
      </c>
      <c r="F5" s="16" t="s">
        <v>20</v>
      </c>
    </row>
    <row r="6" spans="1:6" ht="15">
      <c r="A6" s="15" t="s">
        <v>21</v>
      </c>
      <c r="B6" s="4">
        <f>PRODUCT(B3:B5)</f>
        <v>8</v>
      </c>
      <c r="C6" t="s">
        <v>22</v>
      </c>
      <c r="F6" s="3" t="s">
        <v>23</v>
      </c>
    </row>
    <row r="7" spans="1:6" ht="30">
      <c r="A7" s="15" t="s">
        <v>24</v>
      </c>
      <c r="B7" s="4">
        <f>1/B6</f>
        <v>0.125</v>
      </c>
      <c r="C7" t="s">
        <v>25</v>
      </c>
      <c r="F7" s="16" t="str">
        <f>"Notation for "&amp;F6&amp;" is "&amp;LEFT(F6,1)</f>
        <v>Notation for Heads is H</v>
      </c>
    </row>
    <row r="8" spans="1:6" ht="15">
      <c r="A8" s="12"/>
      <c r="F8" s="17" t="str">
        <f>LEFT(F6,1)</f>
        <v>H</v>
      </c>
    </row>
    <row r="9" spans="1:7" ht="30">
      <c r="A9" s="16" t="s">
        <v>57</v>
      </c>
      <c r="B9" s="16" t="s">
        <v>26</v>
      </c>
      <c r="C9" s="16" t="s">
        <v>27</v>
      </c>
      <c r="D9" s="16" t="s">
        <v>28</v>
      </c>
      <c r="E9" s="2" t="s">
        <v>58</v>
      </c>
      <c r="F9" s="2" t="s">
        <v>59</v>
      </c>
      <c r="G9" s="2" t="s">
        <v>63</v>
      </c>
    </row>
    <row r="10" spans="1:7" ht="15">
      <c r="A10" s="15">
        <v>1</v>
      </c>
      <c r="B10" s="3" t="s">
        <v>29</v>
      </c>
      <c r="C10" s="3" t="s">
        <v>29</v>
      </c>
      <c r="D10" s="3" t="s">
        <v>29</v>
      </c>
      <c r="E10" s="4" t="str">
        <f>"("&amp;B10&amp;", "&amp;C10&amp;", "&amp;D10&amp;")"</f>
        <v>(H, H, H)</v>
      </c>
      <c r="F10" s="4">
        <f aca="true" t="shared" si="0" ref="F10:F17">1/$B$6</f>
        <v>0.125</v>
      </c>
      <c r="G10" s="4">
        <f aca="true" t="shared" si="1" ref="G10:G17">COUNTIF(B10:D10,$F$8)</f>
        <v>3</v>
      </c>
    </row>
    <row r="11" spans="1:7" ht="15">
      <c r="A11" s="15">
        <v>2</v>
      </c>
      <c r="B11" s="3" t="s">
        <v>30</v>
      </c>
      <c r="C11" s="3" t="s">
        <v>29</v>
      </c>
      <c r="D11" s="3" t="s">
        <v>29</v>
      </c>
      <c r="E11" s="4" t="str">
        <f aca="true" t="shared" si="2" ref="E11:E17">"("&amp;B11&amp;", "&amp;C11&amp;", "&amp;D11&amp;")"</f>
        <v>(T, H, H)</v>
      </c>
      <c r="F11" s="4">
        <f t="shared" si="0"/>
        <v>0.125</v>
      </c>
      <c r="G11" s="4">
        <f t="shared" si="1"/>
        <v>2</v>
      </c>
    </row>
    <row r="12" spans="1:7" ht="15">
      <c r="A12" s="15">
        <v>3</v>
      </c>
      <c r="B12" s="3" t="s">
        <v>29</v>
      </c>
      <c r="C12" s="3" t="s">
        <v>30</v>
      </c>
      <c r="D12" s="3" t="s">
        <v>29</v>
      </c>
      <c r="E12" s="4" t="str">
        <f t="shared" si="2"/>
        <v>(H, T, H)</v>
      </c>
      <c r="F12" s="4">
        <f t="shared" si="0"/>
        <v>0.125</v>
      </c>
      <c r="G12" s="4">
        <f t="shared" si="1"/>
        <v>2</v>
      </c>
    </row>
    <row r="13" spans="1:7" ht="15">
      <c r="A13" s="15">
        <v>4</v>
      </c>
      <c r="B13" s="3" t="s">
        <v>29</v>
      </c>
      <c r="C13" s="3" t="s">
        <v>29</v>
      </c>
      <c r="D13" s="3" t="s">
        <v>30</v>
      </c>
      <c r="E13" s="4" t="str">
        <f t="shared" si="2"/>
        <v>(H, H, T)</v>
      </c>
      <c r="F13" s="4">
        <f t="shared" si="0"/>
        <v>0.125</v>
      </c>
      <c r="G13" s="4">
        <f t="shared" si="1"/>
        <v>2</v>
      </c>
    </row>
    <row r="14" spans="1:7" ht="15">
      <c r="A14" s="15">
        <v>5</v>
      </c>
      <c r="B14" s="3" t="s">
        <v>30</v>
      </c>
      <c r="C14" s="3" t="s">
        <v>30</v>
      </c>
      <c r="D14" s="3" t="s">
        <v>29</v>
      </c>
      <c r="E14" s="4" t="str">
        <f t="shared" si="2"/>
        <v>(T, T, H)</v>
      </c>
      <c r="F14" s="4">
        <f t="shared" si="0"/>
        <v>0.125</v>
      </c>
      <c r="G14" s="4">
        <f t="shared" si="1"/>
        <v>1</v>
      </c>
    </row>
    <row r="15" spans="1:7" ht="15">
      <c r="A15" s="15">
        <v>6</v>
      </c>
      <c r="B15" s="3" t="s">
        <v>30</v>
      </c>
      <c r="C15" s="3" t="s">
        <v>29</v>
      </c>
      <c r="D15" s="3" t="s">
        <v>30</v>
      </c>
      <c r="E15" s="4" t="str">
        <f t="shared" si="2"/>
        <v>(T, H, T)</v>
      </c>
      <c r="F15" s="4">
        <f t="shared" si="0"/>
        <v>0.125</v>
      </c>
      <c r="G15" s="4">
        <f t="shared" si="1"/>
        <v>1</v>
      </c>
    </row>
    <row r="16" spans="1:7" ht="15">
      <c r="A16" s="15">
        <v>7</v>
      </c>
      <c r="B16" s="3" t="s">
        <v>29</v>
      </c>
      <c r="C16" s="3" t="s">
        <v>30</v>
      </c>
      <c r="D16" s="3" t="s">
        <v>30</v>
      </c>
      <c r="E16" s="4" t="str">
        <f t="shared" si="2"/>
        <v>(H, T, T)</v>
      </c>
      <c r="F16" s="4">
        <f t="shared" si="0"/>
        <v>0.125</v>
      </c>
      <c r="G16" s="4">
        <f t="shared" si="1"/>
        <v>1</v>
      </c>
    </row>
    <row r="17" spans="1:7" ht="15">
      <c r="A17" s="15">
        <v>8</v>
      </c>
      <c r="B17" s="3" t="s">
        <v>30</v>
      </c>
      <c r="C17" s="3" t="s">
        <v>30</v>
      </c>
      <c r="D17" s="3" t="s">
        <v>30</v>
      </c>
      <c r="E17" s="4" t="str">
        <f t="shared" si="2"/>
        <v>(T, T, T)</v>
      </c>
      <c r="F17" s="4">
        <f t="shared" si="0"/>
        <v>0.125</v>
      </c>
      <c r="G17" s="4">
        <f t="shared" si="1"/>
        <v>0</v>
      </c>
    </row>
    <row r="18" spans="1:6" ht="15">
      <c r="A18" s="12"/>
      <c r="F18">
        <f>SUM(F10:F17)</f>
        <v>1</v>
      </c>
    </row>
    <row r="19" spans="1:2" ht="15">
      <c r="A19" t="s">
        <v>132</v>
      </c>
      <c r="B19" t="s">
        <v>60</v>
      </c>
    </row>
    <row r="20" spans="5:7" ht="15">
      <c r="E20" t="s">
        <v>36</v>
      </c>
      <c r="F20" t="s">
        <v>37</v>
      </c>
      <c r="G20" t="s">
        <v>41</v>
      </c>
    </row>
    <row r="21" spans="1:7" ht="15">
      <c r="A21" s="6" t="s">
        <v>61</v>
      </c>
      <c r="B21" s="6" t="s">
        <v>64</v>
      </c>
      <c r="C21" s="6" t="s">
        <v>62</v>
      </c>
      <c r="D21" s="6" t="s">
        <v>65</v>
      </c>
      <c r="F21" t="s">
        <v>38</v>
      </c>
      <c r="G21" t="s">
        <v>42</v>
      </c>
    </row>
    <row r="22" spans="1:7" ht="15">
      <c r="A22" s="3">
        <v>0</v>
      </c>
      <c r="B22" s="4">
        <f>COUNTIF($G$10:$G$17,A22)</f>
        <v>1</v>
      </c>
      <c r="C22" s="4">
        <f>B22/$B$26</f>
        <v>0.125</v>
      </c>
      <c r="D22" s="4" t="b">
        <f>C22&gt;=0</f>
        <v>1</v>
      </c>
      <c r="F22" t="s">
        <v>39</v>
      </c>
      <c r="G22" t="s">
        <v>43</v>
      </c>
    </row>
    <row r="23" spans="1:7" ht="15">
      <c r="A23" s="3">
        <v>1</v>
      </c>
      <c r="B23" s="4">
        <f>COUNTIF($G$10:$G$17,A23)</f>
        <v>3</v>
      </c>
      <c r="C23" s="4">
        <f>B23/$B$26</f>
        <v>0.375</v>
      </c>
      <c r="D23" s="4" t="b">
        <f>C23&gt;=0</f>
        <v>1</v>
      </c>
      <c r="F23" t="s">
        <v>40</v>
      </c>
      <c r="G23" t="s">
        <v>48</v>
      </c>
    </row>
    <row r="24" spans="1:7" ht="15">
      <c r="A24" s="3">
        <v>2</v>
      </c>
      <c r="B24" s="4">
        <f>COUNTIF($G$10:$G$17,A24)</f>
        <v>3</v>
      </c>
      <c r="C24" s="4">
        <f>B24/$B$26</f>
        <v>0.375</v>
      </c>
      <c r="D24" s="4" t="b">
        <f>C24&gt;=0</f>
        <v>1</v>
      </c>
      <c r="F24" t="s">
        <v>45</v>
      </c>
      <c r="G24" t="s">
        <v>49</v>
      </c>
    </row>
    <row r="25" spans="1:7" ht="15">
      <c r="A25" s="3">
        <v>3</v>
      </c>
      <c r="B25" s="4">
        <f>COUNTIF($G$10:$G$17,A25)</f>
        <v>1</v>
      </c>
      <c r="C25" s="4">
        <f>B25/$B$26</f>
        <v>0.125</v>
      </c>
      <c r="D25" s="4" t="b">
        <f>C25&gt;=0</f>
        <v>1</v>
      </c>
      <c r="F25" t="s">
        <v>46</v>
      </c>
      <c r="G25" t="s">
        <v>44</v>
      </c>
    </row>
    <row r="26" spans="2:7" ht="15">
      <c r="B26">
        <f>SUM(B22:B25)</f>
        <v>8</v>
      </c>
      <c r="C26">
        <f>SUM(C22:C25)</f>
        <v>1</v>
      </c>
      <c r="F26" t="s">
        <v>47</v>
      </c>
      <c r="G26" t="s">
        <v>50</v>
      </c>
    </row>
    <row r="28" spans="1:2" ht="15">
      <c r="A28" s="3" t="s">
        <v>66</v>
      </c>
      <c r="B28" s="4"/>
    </row>
    <row r="29" spans="1:2" ht="15">
      <c r="A29" s="3" t="s">
        <v>67</v>
      </c>
      <c r="B29" s="4"/>
    </row>
    <row r="30" spans="1:3" ht="15">
      <c r="A30" s="3" t="s">
        <v>232</v>
      </c>
      <c r="B30" s="4"/>
      <c r="C30">
        <f>C22+C25</f>
        <v>0.25</v>
      </c>
    </row>
    <row r="31" spans="1:3" ht="15">
      <c r="A31" s="3" t="s">
        <v>68</v>
      </c>
      <c r="B31" s="4"/>
      <c r="C31">
        <f>1-C24</f>
        <v>0.625</v>
      </c>
    </row>
    <row r="34" ht="15">
      <c r="A34" t="s">
        <v>233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</sheetPr>
  <dimension ref="A1:D88"/>
  <sheetViews>
    <sheetView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3.140625" style="0" customWidth="1"/>
  </cols>
  <sheetData>
    <row r="1" spans="1:4" ht="15">
      <c r="A1" s="3" t="s">
        <v>116</v>
      </c>
      <c r="B1" s="3">
        <v>10</v>
      </c>
      <c r="D1" t="str">
        <f>"Binomial Distribution, n = "&amp;B1&amp;" p = "&amp;B2&amp;" "&amp;C8</f>
        <v>Binomial Distribution, n = 10 p = 0.5 P(X&lt;=8)</v>
      </c>
    </row>
    <row r="2" spans="1:4" ht="15">
      <c r="A2" s="3" t="s">
        <v>196</v>
      </c>
      <c r="B2" s="3">
        <v>0.5</v>
      </c>
      <c r="D2" t="str">
        <f>C8&amp;" = "&amp;TEXT(B6,"0.0000")</f>
        <v>P(X&lt;=8) = 0.9893</v>
      </c>
    </row>
    <row r="3" spans="1:2" ht="15">
      <c r="A3" s="3" t="s">
        <v>61</v>
      </c>
      <c r="B3" s="24">
        <v>8</v>
      </c>
    </row>
    <row r="4" spans="1:2" ht="30">
      <c r="A4" s="15" t="s">
        <v>198</v>
      </c>
      <c r="B4" s="3" t="s">
        <v>200</v>
      </c>
    </row>
    <row r="5" spans="1:2" ht="15">
      <c r="A5" s="3" t="s">
        <v>199</v>
      </c>
      <c r="B5" s="3" t="str">
        <f>B4&amp;B3</f>
        <v>&lt;=8</v>
      </c>
    </row>
    <row r="6" spans="1:3" ht="15">
      <c r="A6" s="3" t="s">
        <v>201</v>
      </c>
      <c r="B6" s="4">
        <f>BINOMDIST(B3,B1,B2,1)</f>
        <v>0.9892578125000002</v>
      </c>
      <c r="C6" s="4">
        <f>SUM(C9:C19)</f>
        <v>0.9892578125000002</v>
      </c>
    </row>
    <row r="8" spans="1:3" ht="15">
      <c r="A8" s="6" t="s">
        <v>61</v>
      </c>
      <c r="B8" s="6" t="s">
        <v>197</v>
      </c>
      <c r="C8" s="6" t="str">
        <f>"P(X"&amp;B5&amp;")"</f>
        <v>P(X&lt;=8)</v>
      </c>
    </row>
    <row r="9" spans="1:3" ht="15">
      <c r="A9" s="3">
        <f>IF(ROWS(A$9:A9)&lt;=$B$1+1,ROWS(A$9:A9)-1,"")</f>
        <v>0</v>
      </c>
      <c r="B9" s="3">
        <f>IF(ROWS(A$9:A9)&lt;=$B$1+1,BINOMDIST(A9,$B$1,$B$2,0),"")</f>
        <v>0.0009765625</v>
      </c>
      <c r="C9" s="3">
        <f>IF(A9&lt;=$B$3,B9,"")</f>
        <v>0.0009765625</v>
      </c>
    </row>
    <row r="10" spans="1:3" ht="15">
      <c r="A10" s="3">
        <f>IF(ROWS(A$9:A10)&lt;=$B$1+1,ROWS(A$9:A10)-1,"")</f>
        <v>1</v>
      </c>
      <c r="B10" s="3">
        <f>IF(ROWS(A$9:A10)&lt;=$B$1+1,BINOMDIST(A10,$B$1,$B$2,0),"")</f>
        <v>0.009765625</v>
      </c>
      <c r="C10" s="3">
        <f aca="true" t="shared" si="0" ref="C10:C73">IF(A10&lt;=$B$3,B10,"")</f>
        <v>0.009765625</v>
      </c>
    </row>
    <row r="11" spans="1:3" ht="15">
      <c r="A11" s="3">
        <f>IF(ROWS(A$9:A11)&lt;=$B$1+1,ROWS(A$9:A11)-1,"")</f>
        <v>2</v>
      </c>
      <c r="B11" s="3">
        <f>IF(ROWS(A$9:A11)&lt;=$B$1+1,BINOMDIST(A11,$B$1,$B$2,0),"")</f>
        <v>0.04394531250000001</v>
      </c>
      <c r="C11" s="3">
        <f t="shared" si="0"/>
        <v>0.04394531250000001</v>
      </c>
    </row>
    <row r="12" spans="1:3" ht="15">
      <c r="A12" s="3">
        <f>IF(ROWS(A$9:A12)&lt;=$B$1+1,ROWS(A$9:A12)-1,"")</f>
        <v>3</v>
      </c>
      <c r="B12" s="3">
        <f>IF(ROWS(A$9:A12)&lt;=$B$1+1,BINOMDIST(A12,$B$1,$B$2,0),"")</f>
        <v>0.11718750000000006</v>
      </c>
      <c r="C12" s="3">
        <f t="shared" si="0"/>
        <v>0.11718750000000006</v>
      </c>
    </row>
    <row r="13" spans="1:3" ht="15">
      <c r="A13" s="3">
        <f>IF(ROWS(A$9:A13)&lt;=$B$1+1,ROWS(A$9:A13)-1,"")</f>
        <v>4</v>
      </c>
      <c r="B13" s="3">
        <f>IF(ROWS(A$9:A13)&lt;=$B$1+1,BINOMDIST(A13,$B$1,$B$2,0),"")</f>
        <v>0.20507812500000006</v>
      </c>
      <c r="C13" s="3">
        <f t="shared" si="0"/>
        <v>0.20507812500000006</v>
      </c>
    </row>
    <row r="14" spans="1:3" ht="15">
      <c r="A14" s="3">
        <f>IF(ROWS(A$9:A14)&lt;=$B$1+1,ROWS(A$9:A14)-1,"")</f>
        <v>5</v>
      </c>
      <c r="B14" s="3">
        <f>IF(ROWS(A$9:A14)&lt;=$B$1+1,BINOMDIST(A14,$B$1,$B$2,0),"")</f>
        <v>0.24609375</v>
      </c>
      <c r="C14" s="3">
        <f t="shared" si="0"/>
        <v>0.24609375</v>
      </c>
    </row>
    <row r="15" spans="1:3" ht="15">
      <c r="A15" s="3">
        <f>IF(ROWS(A$9:A15)&lt;=$B$1+1,ROWS(A$9:A15)-1,"")</f>
        <v>6</v>
      </c>
      <c r="B15" s="3">
        <f>IF(ROWS(A$9:A15)&lt;=$B$1+1,BINOMDIST(A15,$B$1,$B$2,0),"")</f>
        <v>0.20507812500000006</v>
      </c>
      <c r="C15" s="3">
        <f t="shared" si="0"/>
        <v>0.20507812500000006</v>
      </c>
    </row>
    <row r="16" spans="1:3" ht="15">
      <c r="A16" s="3">
        <f>IF(ROWS(A$9:A16)&lt;=$B$1+1,ROWS(A$9:A16)-1,"")</f>
        <v>7</v>
      </c>
      <c r="B16" s="3">
        <f>IF(ROWS(A$9:A16)&lt;=$B$1+1,BINOMDIST(A16,$B$1,$B$2,0),"")</f>
        <v>0.11718750000000006</v>
      </c>
      <c r="C16" s="3">
        <f t="shared" si="0"/>
        <v>0.11718750000000006</v>
      </c>
    </row>
    <row r="17" spans="1:3" ht="15">
      <c r="A17" s="3">
        <f>IF(ROWS(A$9:A17)&lt;=$B$1+1,ROWS(A$9:A17)-1,"")</f>
        <v>8</v>
      </c>
      <c r="B17" s="3">
        <f>IF(ROWS(A$9:A17)&lt;=$B$1+1,BINOMDIST(A17,$B$1,$B$2,0),"")</f>
        <v>0.04394531250000001</v>
      </c>
      <c r="C17" s="3">
        <f t="shared" si="0"/>
        <v>0.04394531250000001</v>
      </c>
    </row>
    <row r="18" spans="1:3" ht="15">
      <c r="A18" s="3">
        <f>IF(ROWS(A$9:A18)&lt;=$B$1+1,ROWS(A$9:A18)-1,"")</f>
        <v>9</v>
      </c>
      <c r="B18" s="3">
        <f>IF(ROWS(A$9:A18)&lt;=$B$1+1,BINOMDIST(A18,$B$1,$B$2,0),"")</f>
        <v>0.009765625</v>
      </c>
      <c r="C18" s="3">
        <f t="shared" si="0"/>
      </c>
    </row>
    <row r="19" spans="1:3" ht="15">
      <c r="A19" s="3">
        <f>IF(ROWS(A$9:A19)&lt;=$B$1+1,ROWS(A$9:A19)-1,"")</f>
        <v>10</v>
      </c>
      <c r="B19" s="3">
        <f>IF(ROWS(A$9:A19)&lt;=$B$1+1,BINOMDIST(A19,$B$1,$B$2,0),"")</f>
        <v>0.0009765625</v>
      </c>
      <c r="C19" s="3">
        <f t="shared" si="0"/>
      </c>
    </row>
    <row r="20" spans="1:3" ht="15">
      <c r="A20" s="3">
        <f>IF(ROWS(A$9:A20)&lt;=$B$1+1,ROWS(A$9:A20)-1,"")</f>
      </c>
      <c r="B20" s="3">
        <f>IF(ROWS(A$9:A20)&lt;=$B$1+1,BINOMDIST(A20,$B$1,$B$2,0),"")</f>
      </c>
      <c r="C20" s="3">
        <f t="shared" si="0"/>
      </c>
    </row>
    <row r="21" spans="1:3" ht="15">
      <c r="A21" s="3">
        <f>IF(ROWS(A$9:A21)&lt;=$B$1+1,ROWS(A$9:A21)-1,"")</f>
      </c>
      <c r="B21" s="3">
        <f>IF(ROWS(A$9:A21)&lt;=$B$1+1,BINOMDIST(A21,$B$1,$B$2,0),"")</f>
      </c>
      <c r="C21" s="3">
        <f t="shared" si="0"/>
      </c>
    </row>
    <row r="22" spans="1:3" ht="15">
      <c r="A22" s="3">
        <f>IF(ROWS(A$9:A22)&lt;=$B$1+1,ROWS(A$9:A22)-1,"")</f>
      </c>
      <c r="B22" s="3">
        <f>IF(ROWS(A$9:A22)&lt;=$B$1+1,BINOMDIST(A22,$B$1,$B$2,0),"")</f>
      </c>
      <c r="C22" s="3">
        <f t="shared" si="0"/>
      </c>
    </row>
    <row r="23" spans="1:3" ht="15">
      <c r="A23" s="3">
        <f>IF(ROWS(A$9:A23)&lt;=$B$1+1,ROWS(A$9:A23)-1,"")</f>
      </c>
      <c r="B23" s="3">
        <f>IF(ROWS(A$9:A23)&lt;=$B$1+1,BINOMDIST(A23,$B$1,$B$2,0),"")</f>
      </c>
      <c r="C23" s="3">
        <f t="shared" si="0"/>
      </c>
    </row>
    <row r="24" spans="1:3" ht="15">
      <c r="A24" s="3">
        <f>IF(ROWS(A$9:A24)&lt;=$B$1+1,ROWS(A$9:A24)-1,"")</f>
      </c>
      <c r="B24" s="3">
        <f>IF(ROWS(A$9:A24)&lt;=$B$1+1,BINOMDIST(A24,$B$1,$B$2,0),"")</f>
      </c>
      <c r="C24" s="3">
        <f t="shared" si="0"/>
      </c>
    </row>
    <row r="25" spans="1:3" ht="15">
      <c r="A25" s="3">
        <f>IF(ROWS(A$9:A25)&lt;=$B$1+1,ROWS(A$9:A25)-1,"")</f>
      </c>
      <c r="B25" s="3">
        <f>IF(ROWS(A$9:A25)&lt;=$B$1+1,BINOMDIST(A25,$B$1,$B$2,0),"")</f>
      </c>
      <c r="C25" s="3">
        <f t="shared" si="0"/>
      </c>
    </row>
    <row r="26" spans="1:3" ht="15">
      <c r="A26" s="3">
        <f>IF(ROWS(A$9:A26)&lt;=$B$1+1,ROWS(A$9:A26)-1,"")</f>
      </c>
      <c r="B26" s="3">
        <f>IF(ROWS(A$9:A26)&lt;=$B$1+1,BINOMDIST(A26,$B$1,$B$2,0),"")</f>
      </c>
      <c r="C26" s="3">
        <f t="shared" si="0"/>
      </c>
    </row>
    <row r="27" spans="1:3" ht="15">
      <c r="A27" s="3">
        <f>IF(ROWS(A$9:A27)&lt;=$B$1+1,ROWS(A$9:A27)-1,"")</f>
      </c>
      <c r="B27" s="3">
        <f>IF(ROWS(A$9:A27)&lt;=$B$1+1,BINOMDIST(A27,$B$1,$B$2,0),"")</f>
      </c>
      <c r="C27" s="3">
        <f t="shared" si="0"/>
      </c>
    </row>
    <row r="28" spans="1:3" ht="15">
      <c r="A28" s="3">
        <f>IF(ROWS(A$9:A28)&lt;=$B$1+1,ROWS(A$9:A28)-1,"")</f>
      </c>
      <c r="B28" s="3">
        <f>IF(ROWS(A$9:A28)&lt;=$B$1+1,BINOMDIST(A28,$B$1,$B$2,0),"")</f>
      </c>
      <c r="C28" s="3">
        <f t="shared" si="0"/>
      </c>
    </row>
    <row r="29" spans="1:3" ht="15">
      <c r="A29" s="3">
        <f>IF(ROWS(A$9:A29)&lt;=$B$1+1,ROWS(A$9:A29)-1,"")</f>
      </c>
      <c r="B29" s="3">
        <f>IF(ROWS(A$9:A29)&lt;=$B$1+1,BINOMDIST(A29,$B$1,$B$2,0),"")</f>
      </c>
      <c r="C29" s="3">
        <f t="shared" si="0"/>
      </c>
    </row>
    <row r="30" spans="1:3" ht="15">
      <c r="A30" s="3">
        <f>IF(ROWS(A$9:A30)&lt;=$B$1+1,ROWS(A$9:A30)-1,"")</f>
      </c>
      <c r="B30" s="3">
        <f>IF(ROWS(A$9:A30)&lt;=$B$1+1,BINOMDIST(A30,$B$1,$B$2,0),"")</f>
      </c>
      <c r="C30" s="3">
        <f t="shared" si="0"/>
      </c>
    </row>
    <row r="31" spans="1:3" ht="15">
      <c r="A31" s="3">
        <f>IF(ROWS(A$9:A31)&lt;=$B$1+1,ROWS(A$9:A31)-1,"")</f>
      </c>
      <c r="B31" s="3">
        <f>IF(ROWS(A$9:A31)&lt;=$B$1+1,BINOMDIST(A31,$B$1,$B$2,0),"")</f>
      </c>
      <c r="C31" s="3">
        <f t="shared" si="0"/>
      </c>
    </row>
    <row r="32" spans="1:3" ht="15">
      <c r="A32" s="3">
        <f>IF(ROWS(A$9:A32)&lt;=$B$1+1,ROWS(A$9:A32)-1,"")</f>
      </c>
      <c r="B32" s="3">
        <f>IF(ROWS(A$9:A32)&lt;=$B$1+1,BINOMDIST(A32,$B$1,$B$2,0),"")</f>
      </c>
      <c r="C32" s="3">
        <f t="shared" si="0"/>
      </c>
    </row>
    <row r="33" spans="1:3" ht="15">
      <c r="A33" s="3">
        <f>IF(ROWS(A$9:A33)&lt;=$B$1+1,ROWS(A$9:A33)-1,"")</f>
      </c>
      <c r="B33" s="3">
        <f>IF(ROWS(A$9:A33)&lt;=$B$1+1,BINOMDIST(A33,$B$1,$B$2,0),"")</f>
      </c>
      <c r="C33" s="3">
        <f t="shared" si="0"/>
      </c>
    </row>
    <row r="34" spans="1:3" ht="15">
      <c r="A34" s="3">
        <f>IF(ROWS(A$9:A34)&lt;=$B$1+1,ROWS(A$9:A34)-1,"")</f>
      </c>
      <c r="B34" s="3">
        <f>IF(ROWS(A$9:A34)&lt;=$B$1+1,BINOMDIST(A34,$B$1,$B$2,0),"")</f>
      </c>
      <c r="C34" s="3">
        <f t="shared" si="0"/>
      </c>
    </row>
    <row r="35" spans="1:3" ht="15">
      <c r="A35" s="3">
        <f>IF(ROWS(A$9:A35)&lt;=$B$1+1,ROWS(A$9:A35)-1,"")</f>
      </c>
      <c r="B35" s="3">
        <f>IF(ROWS(A$9:A35)&lt;=$B$1+1,BINOMDIST(A35,$B$1,$B$2,0),"")</f>
      </c>
      <c r="C35" s="3">
        <f t="shared" si="0"/>
      </c>
    </row>
    <row r="36" spans="1:3" ht="15">
      <c r="A36" s="3">
        <f>IF(ROWS(A$9:A36)&lt;=$B$1+1,ROWS(A$9:A36)-1,"")</f>
      </c>
      <c r="B36" s="3">
        <f>IF(ROWS(A$9:A36)&lt;=$B$1+1,BINOMDIST(A36,$B$1,$B$2,0),"")</f>
      </c>
      <c r="C36" s="3">
        <f t="shared" si="0"/>
      </c>
    </row>
    <row r="37" spans="1:3" ht="15">
      <c r="A37" s="3">
        <f>IF(ROWS(A$9:A37)&lt;=$B$1+1,ROWS(A$9:A37)-1,"")</f>
      </c>
      <c r="B37" s="3">
        <f>IF(ROWS(A$9:A37)&lt;=$B$1+1,BINOMDIST(A37,$B$1,$B$2,0),"")</f>
      </c>
      <c r="C37" s="3">
        <f t="shared" si="0"/>
      </c>
    </row>
    <row r="38" spans="1:3" ht="15">
      <c r="A38" s="3">
        <f>IF(ROWS(A$9:A38)&lt;=$B$1+1,ROWS(A$9:A38)-1,"")</f>
      </c>
      <c r="B38" s="3">
        <f>IF(ROWS(A$9:A38)&lt;=$B$1+1,BINOMDIST(A38,$B$1,$B$2,0),"")</f>
      </c>
      <c r="C38" s="3">
        <f t="shared" si="0"/>
      </c>
    </row>
    <row r="39" spans="1:3" ht="15">
      <c r="A39" s="3">
        <f>IF(ROWS(A$9:A39)&lt;=$B$1+1,ROWS(A$9:A39)-1,"")</f>
      </c>
      <c r="B39" s="3">
        <f>IF(ROWS(A$9:A39)&lt;=$B$1+1,BINOMDIST(A39,$B$1,$B$2,0),"")</f>
      </c>
      <c r="C39" s="3">
        <f t="shared" si="0"/>
      </c>
    </row>
    <row r="40" spans="1:3" ht="15">
      <c r="A40" s="3">
        <f>IF(ROWS(A$9:A40)&lt;=$B$1+1,ROWS(A$9:A40)-1,"")</f>
      </c>
      <c r="B40" s="3">
        <f>IF(ROWS(A$9:A40)&lt;=$B$1+1,BINOMDIST(A40,$B$1,$B$2,0),"")</f>
      </c>
      <c r="C40" s="3">
        <f t="shared" si="0"/>
      </c>
    </row>
    <row r="41" spans="1:3" ht="15">
      <c r="A41" s="3">
        <f>IF(ROWS(A$9:A41)&lt;=$B$1+1,ROWS(A$9:A41)-1,"")</f>
      </c>
      <c r="B41" s="3">
        <f>IF(ROWS(A$9:A41)&lt;=$B$1+1,BINOMDIST(A41,$B$1,$B$2,0),"")</f>
      </c>
      <c r="C41" s="3">
        <f t="shared" si="0"/>
      </c>
    </row>
    <row r="42" spans="1:3" ht="15">
      <c r="A42" s="3">
        <f>IF(ROWS(A$9:A42)&lt;=$B$1+1,ROWS(A$9:A42)-1,"")</f>
      </c>
      <c r="B42" s="3">
        <f>IF(ROWS(A$9:A42)&lt;=$B$1+1,BINOMDIST(A42,$B$1,$B$2,0),"")</f>
      </c>
      <c r="C42" s="3">
        <f t="shared" si="0"/>
      </c>
    </row>
    <row r="43" spans="1:3" ht="15">
      <c r="A43" s="3">
        <f>IF(ROWS(A$9:A43)&lt;=$B$1+1,ROWS(A$9:A43)-1,"")</f>
      </c>
      <c r="B43" s="3">
        <f>IF(ROWS(A$9:A43)&lt;=$B$1+1,BINOMDIST(A43,$B$1,$B$2,0),"")</f>
      </c>
      <c r="C43" s="3">
        <f t="shared" si="0"/>
      </c>
    </row>
    <row r="44" spans="1:3" ht="15">
      <c r="A44" s="3">
        <f>IF(ROWS(A$9:A44)&lt;=$B$1+1,ROWS(A$9:A44)-1,"")</f>
      </c>
      <c r="B44" s="3">
        <f>IF(ROWS(A$9:A44)&lt;=$B$1+1,BINOMDIST(A44,$B$1,$B$2,0),"")</f>
      </c>
      <c r="C44" s="3">
        <f t="shared" si="0"/>
      </c>
    </row>
    <row r="45" spans="1:3" ht="15">
      <c r="A45" s="3">
        <f>IF(ROWS(A$9:A45)&lt;=$B$1+1,ROWS(A$9:A45)-1,"")</f>
      </c>
      <c r="B45" s="3">
        <f>IF(ROWS(A$9:A45)&lt;=$B$1+1,BINOMDIST(A45,$B$1,$B$2,0),"")</f>
      </c>
      <c r="C45" s="3">
        <f t="shared" si="0"/>
      </c>
    </row>
    <row r="46" spans="1:3" ht="15">
      <c r="A46" s="3">
        <f>IF(ROWS(A$9:A46)&lt;=$B$1+1,ROWS(A$9:A46)-1,"")</f>
      </c>
      <c r="B46" s="3">
        <f>IF(ROWS(A$9:A46)&lt;=$B$1+1,BINOMDIST(A46,$B$1,$B$2,0),"")</f>
      </c>
      <c r="C46" s="3">
        <f t="shared" si="0"/>
      </c>
    </row>
    <row r="47" spans="1:3" ht="15">
      <c r="A47" s="3">
        <f>IF(ROWS(A$9:A47)&lt;=$B$1+1,ROWS(A$9:A47)-1,"")</f>
      </c>
      <c r="B47" s="3">
        <f>IF(ROWS(A$9:A47)&lt;=$B$1+1,BINOMDIST(A47,$B$1,$B$2,0),"")</f>
      </c>
      <c r="C47" s="3">
        <f t="shared" si="0"/>
      </c>
    </row>
    <row r="48" spans="1:3" ht="15">
      <c r="A48" s="3">
        <f>IF(ROWS(A$9:A48)&lt;=$B$1+1,ROWS(A$9:A48)-1,"")</f>
      </c>
      <c r="B48" s="3">
        <f>IF(ROWS(A$9:A48)&lt;=$B$1+1,BINOMDIST(A48,$B$1,$B$2,0),"")</f>
      </c>
      <c r="C48" s="3">
        <f t="shared" si="0"/>
      </c>
    </row>
    <row r="49" spans="1:3" ht="15">
      <c r="A49" s="3">
        <f>IF(ROWS(A$9:A49)&lt;=$B$1+1,ROWS(A$9:A49)-1,"")</f>
      </c>
      <c r="B49" s="3">
        <f>IF(ROWS(A$9:A49)&lt;=$B$1+1,BINOMDIST(A49,$B$1,$B$2,0),"")</f>
      </c>
      <c r="C49" s="3">
        <f t="shared" si="0"/>
      </c>
    </row>
    <row r="50" spans="1:3" ht="15">
      <c r="A50" s="3">
        <f>IF(ROWS(A$9:A50)&lt;=$B$1+1,ROWS(A$9:A50)-1,"")</f>
      </c>
      <c r="B50" s="3">
        <f>IF(ROWS(A$9:A50)&lt;=$B$1+1,BINOMDIST(A50,$B$1,$B$2,0),"")</f>
      </c>
      <c r="C50" s="3">
        <f t="shared" si="0"/>
      </c>
    </row>
    <row r="51" spans="1:3" ht="15">
      <c r="A51" s="3">
        <f>IF(ROWS(A$9:A51)&lt;=$B$1+1,ROWS(A$9:A51)-1,"")</f>
      </c>
      <c r="B51" s="3">
        <f>IF(ROWS(A$9:A51)&lt;=$B$1+1,BINOMDIST(A51,$B$1,$B$2,0),"")</f>
      </c>
      <c r="C51" s="3">
        <f t="shared" si="0"/>
      </c>
    </row>
    <row r="52" spans="1:3" ht="15">
      <c r="A52" s="3">
        <f>IF(ROWS(A$9:A52)&lt;=$B$1+1,ROWS(A$9:A52)-1,"")</f>
      </c>
      <c r="B52" s="3">
        <f>IF(ROWS(A$9:A52)&lt;=$B$1+1,BINOMDIST(A52,$B$1,$B$2,0),"")</f>
      </c>
      <c r="C52" s="3">
        <f t="shared" si="0"/>
      </c>
    </row>
    <row r="53" spans="1:3" ht="15">
      <c r="A53" s="3">
        <f>IF(ROWS(A$9:A53)&lt;=$B$1+1,ROWS(A$9:A53)-1,"")</f>
      </c>
      <c r="B53" s="3">
        <f>IF(ROWS(A$9:A53)&lt;=$B$1+1,BINOMDIST(A53,$B$1,$B$2,0),"")</f>
      </c>
      <c r="C53" s="3">
        <f t="shared" si="0"/>
      </c>
    </row>
    <row r="54" spans="1:3" ht="15">
      <c r="A54" s="3">
        <f>IF(ROWS(A$9:A54)&lt;=$B$1+1,ROWS(A$9:A54)-1,"")</f>
      </c>
      <c r="B54" s="3">
        <f>IF(ROWS(A$9:A54)&lt;=$B$1+1,BINOMDIST(A54,$B$1,$B$2,0),"")</f>
      </c>
      <c r="C54" s="3">
        <f t="shared" si="0"/>
      </c>
    </row>
    <row r="55" spans="1:3" ht="15">
      <c r="A55" s="3">
        <f>IF(ROWS(A$9:A55)&lt;=$B$1+1,ROWS(A$9:A55)-1,"")</f>
      </c>
      <c r="B55" s="3">
        <f>IF(ROWS(A$9:A55)&lt;=$B$1+1,BINOMDIST(A55,$B$1,$B$2,0),"")</f>
      </c>
      <c r="C55" s="3">
        <f t="shared" si="0"/>
      </c>
    </row>
    <row r="56" spans="1:3" ht="15">
      <c r="A56" s="3">
        <f>IF(ROWS(A$9:A56)&lt;=$B$1+1,ROWS(A$9:A56)-1,"")</f>
      </c>
      <c r="B56" s="3">
        <f>IF(ROWS(A$9:A56)&lt;=$B$1+1,BINOMDIST(A56,$B$1,$B$2,0),"")</f>
      </c>
      <c r="C56" s="3">
        <f t="shared" si="0"/>
      </c>
    </row>
    <row r="57" spans="1:3" ht="15">
      <c r="A57" s="3">
        <f>IF(ROWS(A$9:A57)&lt;=$B$1+1,ROWS(A$9:A57)-1,"")</f>
      </c>
      <c r="B57" s="3">
        <f>IF(ROWS(A$9:A57)&lt;=$B$1+1,BINOMDIST(A57,$B$1,$B$2,0),"")</f>
      </c>
      <c r="C57" s="3">
        <f t="shared" si="0"/>
      </c>
    </row>
    <row r="58" spans="1:3" ht="15">
      <c r="A58" s="3">
        <f>IF(ROWS(A$9:A58)&lt;=$B$1+1,ROWS(A$9:A58)-1,"")</f>
      </c>
      <c r="B58" s="3">
        <f>IF(ROWS(A$9:A58)&lt;=$B$1+1,BINOMDIST(A58,$B$1,$B$2,0),"")</f>
      </c>
      <c r="C58" s="3">
        <f t="shared" si="0"/>
      </c>
    </row>
    <row r="59" spans="1:3" ht="15">
      <c r="A59" s="3">
        <f>IF(ROWS(A$9:A59)&lt;=$B$1+1,ROWS(A$9:A59)-1,"")</f>
      </c>
      <c r="B59" s="3">
        <f>IF(ROWS(A$9:A59)&lt;=$B$1+1,BINOMDIST(A59,$B$1,$B$2,0),"")</f>
      </c>
      <c r="C59" s="3">
        <f t="shared" si="0"/>
      </c>
    </row>
    <row r="60" spans="1:3" ht="15">
      <c r="A60" s="3">
        <f>IF(ROWS(A$9:A60)&lt;=$B$1+1,ROWS(A$9:A60)-1,"")</f>
      </c>
      <c r="B60" s="3">
        <f>IF(ROWS(A$9:A60)&lt;=$B$1+1,BINOMDIST(A60,$B$1,$B$2,0),"")</f>
      </c>
      <c r="C60" s="3">
        <f t="shared" si="0"/>
      </c>
    </row>
    <row r="61" spans="1:3" ht="15">
      <c r="A61" s="3">
        <f>IF(ROWS(A$9:A61)&lt;=$B$1+1,ROWS(A$9:A61)-1,"")</f>
      </c>
      <c r="B61" s="3">
        <f>IF(ROWS(A$9:A61)&lt;=$B$1+1,BINOMDIST(A61,$B$1,$B$2,0),"")</f>
      </c>
      <c r="C61" s="3">
        <f t="shared" si="0"/>
      </c>
    </row>
    <row r="62" spans="1:3" ht="15">
      <c r="A62" s="3">
        <f>IF(ROWS(A$9:A62)&lt;=$B$1+1,ROWS(A$9:A62)-1,"")</f>
      </c>
      <c r="B62" s="3">
        <f>IF(ROWS(A$9:A62)&lt;=$B$1+1,BINOMDIST(A62,$B$1,$B$2,0),"")</f>
      </c>
      <c r="C62" s="3">
        <f t="shared" si="0"/>
      </c>
    </row>
    <row r="63" spans="1:3" ht="15">
      <c r="A63" s="3">
        <f>IF(ROWS(A$9:A63)&lt;=$B$1+1,ROWS(A$9:A63)-1,"")</f>
      </c>
      <c r="B63" s="3">
        <f>IF(ROWS(A$9:A63)&lt;=$B$1+1,BINOMDIST(A63,$B$1,$B$2,0),"")</f>
      </c>
      <c r="C63" s="3">
        <f t="shared" si="0"/>
      </c>
    </row>
    <row r="64" spans="1:3" ht="15">
      <c r="A64" s="3">
        <f>IF(ROWS(A$9:A64)&lt;=$B$1+1,ROWS(A$9:A64)-1,"")</f>
      </c>
      <c r="B64" s="3">
        <f>IF(ROWS(A$9:A64)&lt;=$B$1+1,BINOMDIST(A64,$B$1,$B$2,0),"")</f>
      </c>
      <c r="C64" s="3">
        <f t="shared" si="0"/>
      </c>
    </row>
    <row r="65" spans="1:3" ht="15">
      <c r="A65" s="3">
        <f>IF(ROWS(A$9:A65)&lt;=$B$1+1,ROWS(A$9:A65)-1,"")</f>
      </c>
      <c r="B65" s="3">
        <f>IF(ROWS(A$9:A65)&lt;=$B$1+1,BINOMDIST(A65,$B$1,$B$2,0),"")</f>
      </c>
      <c r="C65" s="3">
        <f t="shared" si="0"/>
      </c>
    </row>
    <row r="66" spans="1:3" ht="15">
      <c r="A66" s="3">
        <f>IF(ROWS(A$9:A66)&lt;=$B$1+1,ROWS(A$9:A66)-1,"")</f>
      </c>
      <c r="B66" s="3">
        <f>IF(ROWS(A$9:A66)&lt;=$B$1+1,BINOMDIST(A66,$B$1,$B$2,0),"")</f>
      </c>
      <c r="C66" s="3">
        <f t="shared" si="0"/>
      </c>
    </row>
    <row r="67" spans="1:3" ht="15">
      <c r="A67" s="3">
        <f>IF(ROWS(A$9:A67)&lt;=$B$1+1,ROWS(A$9:A67)-1,"")</f>
      </c>
      <c r="B67" s="3">
        <f>IF(ROWS(A$9:A67)&lt;=$B$1+1,BINOMDIST(A67,$B$1,$B$2,0),"")</f>
      </c>
      <c r="C67" s="3">
        <f t="shared" si="0"/>
      </c>
    </row>
    <row r="68" spans="1:3" ht="15">
      <c r="A68" s="3">
        <f>IF(ROWS(A$9:A68)&lt;=$B$1+1,ROWS(A$9:A68)-1,"")</f>
      </c>
      <c r="B68" s="3">
        <f>IF(ROWS(A$9:A68)&lt;=$B$1+1,BINOMDIST(A68,$B$1,$B$2,0),"")</f>
      </c>
      <c r="C68" s="3">
        <f t="shared" si="0"/>
      </c>
    </row>
    <row r="69" spans="1:3" ht="15">
      <c r="A69" s="3">
        <f>IF(ROWS(A$9:A69)&lt;=$B$1+1,ROWS(A$9:A69)-1,"")</f>
      </c>
      <c r="B69" s="3">
        <f>IF(ROWS(A$9:A69)&lt;=$B$1+1,BINOMDIST(A69,$B$1,$B$2,0),"")</f>
      </c>
      <c r="C69" s="3">
        <f t="shared" si="0"/>
      </c>
    </row>
    <row r="70" spans="1:3" ht="15">
      <c r="A70" s="3">
        <f>IF(ROWS(A$9:A70)&lt;=$B$1+1,ROWS(A$9:A70)-1,"")</f>
      </c>
      <c r="B70" s="3">
        <f>IF(ROWS(A$9:A70)&lt;=$B$1+1,BINOMDIST(A70,$B$1,$B$2,0),"")</f>
      </c>
      <c r="C70" s="3">
        <f t="shared" si="0"/>
      </c>
    </row>
    <row r="71" spans="1:3" ht="15">
      <c r="A71" s="3">
        <f>IF(ROWS(A$9:A71)&lt;=$B$1+1,ROWS(A$9:A71)-1,"")</f>
      </c>
      <c r="B71" s="3">
        <f>IF(ROWS(A$9:A71)&lt;=$B$1+1,BINOMDIST(A71,$B$1,$B$2,0),"")</f>
      </c>
      <c r="C71" s="3">
        <f t="shared" si="0"/>
      </c>
    </row>
    <row r="72" spans="1:3" ht="15">
      <c r="A72" s="3">
        <f>IF(ROWS(A$9:A72)&lt;=$B$1+1,ROWS(A$9:A72)-1,"")</f>
      </c>
      <c r="B72" s="3">
        <f>IF(ROWS(A$9:A72)&lt;=$B$1+1,BINOMDIST(A72,$B$1,$B$2,0),"")</f>
      </c>
      <c r="C72" s="3">
        <f t="shared" si="0"/>
      </c>
    </row>
    <row r="73" spans="1:3" ht="15">
      <c r="A73" s="3">
        <f>IF(ROWS(A$9:A73)&lt;=$B$1+1,ROWS(A$9:A73)-1,"")</f>
      </c>
      <c r="B73" s="3">
        <f>IF(ROWS(A$9:A73)&lt;=$B$1+1,BINOMDIST(A73,$B$1,$B$2,0),"")</f>
      </c>
      <c r="C73" s="3">
        <f t="shared" si="0"/>
      </c>
    </row>
    <row r="74" spans="1:3" ht="15">
      <c r="A74" s="3">
        <f>IF(ROWS(A$9:A74)&lt;=$B$1+1,ROWS(A$9:A74)-1,"")</f>
      </c>
      <c r="B74" s="3">
        <f>IF(ROWS(A$9:A74)&lt;=$B$1+1,BINOMDIST(A74,$B$1,$B$2,0),"")</f>
      </c>
      <c r="C74" s="3">
        <f aca="true" t="shared" si="1" ref="C74:C88">IF(A74&lt;=$B$3,B74,"")</f>
      </c>
    </row>
    <row r="75" spans="1:3" ht="15">
      <c r="A75" s="3">
        <f>IF(ROWS(A$9:A75)&lt;=$B$1+1,ROWS(A$9:A75)-1,"")</f>
      </c>
      <c r="B75" s="3">
        <f>IF(ROWS(A$9:A75)&lt;=$B$1+1,BINOMDIST(A75,$B$1,$B$2,0),"")</f>
      </c>
      <c r="C75" s="3">
        <f t="shared" si="1"/>
      </c>
    </row>
    <row r="76" spans="1:3" ht="15">
      <c r="A76" s="3">
        <f>IF(ROWS(A$9:A76)&lt;=$B$1+1,ROWS(A$9:A76)-1,"")</f>
      </c>
      <c r="B76" s="3">
        <f>IF(ROWS(A$9:A76)&lt;=$B$1+1,BINOMDIST(A76,$B$1,$B$2,0),"")</f>
      </c>
      <c r="C76" s="3">
        <f t="shared" si="1"/>
      </c>
    </row>
    <row r="77" spans="1:3" ht="15">
      <c r="A77" s="3">
        <f>IF(ROWS(A$9:A77)&lt;=$B$1+1,ROWS(A$9:A77)-1,"")</f>
      </c>
      <c r="B77" s="3">
        <f>IF(ROWS(A$9:A77)&lt;=$B$1+1,BINOMDIST(A77,$B$1,$B$2,0),"")</f>
      </c>
      <c r="C77" s="3">
        <f t="shared" si="1"/>
      </c>
    </row>
    <row r="78" spans="1:3" ht="15">
      <c r="A78" s="3">
        <f>IF(ROWS(A$9:A78)&lt;=$B$1+1,ROWS(A$9:A78)-1,"")</f>
      </c>
      <c r="B78" s="3">
        <f>IF(ROWS(A$9:A78)&lt;=$B$1+1,BINOMDIST(A78,$B$1,$B$2,0),"")</f>
      </c>
      <c r="C78" s="3">
        <f t="shared" si="1"/>
      </c>
    </row>
    <row r="79" spans="1:3" ht="15">
      <c r="A79" s="3">
        <f>IF(ROWS(A$9:A79)&lt;=$B$1+1,ROWS(A$9:A79)-1,"")</f>
      </c>
      <c r="B79" s="3">
        <f>IF(ROWS(A$9:A79)&lt;=$B$1+1,BINOMDIST(A79,$B$1,$B$2,0),"")</f>
      </c>
      <c r="C79" s="3">
        <f t="shared" si="1"/>
      </c>
    </row>
    <row r="80" spans="1:3" ht="15">
      <c r="A80" s="3">
        <f>IF(ROWS(A$9:A80)&lt;=$B$1+1,ROWS(A$9:A80)-1,"")</f>
      </c>
      <c r="B80" s="3">
        <f>IF(ROWS(A$9:A80)&lt;=$B$1+1,BINOMDIST(A80,$B$1,$B$2,0),"")</f>
      </c>
      <c r="C80" s="3">
        <f t="shared" si="1"/>
      </c>
    </row>
    <row r="81" spans="1:3" ht="15">
      <c r="A81" s="3">
        <f>IF(ROWS(A$9:A81)&lt;=$B$1+1,ROWS(A$9:A81)-1,"")</f>
      </c>
      <c r="B81" s="3">
        <f>IF(ROWS(A$9:A81)&lt;=$B$1+1,BINOMDIST(A81,$B$1,$B$2,0),"")</f>
      </c>
      <c r="C81" s="3">
        <f t="shared" si="1"/>
      </c>
    </row>
    <row r="82" spans="1:3" ht="15">
      <c r="A82" s="3">
        <f>IF(ROWS(A$9:A82)&lt;=$B$1+1,ROWS(A$9:A82)-1,"")</f>
      </c>
      <c r="B82" s="3">
        <f>IF(ROWS(A$9:A82)&lt;=$B$1+1,BINOMDIST(A82,$B$1,$B$2,0),"")</f>
      </c>
      <c r="C82" s="3">
        <f t="shared" si="1"/>
      </c>
    </row>
    <row r="83" spans="1:3" ht="15">
      <c r="A83" s="3">
        <f>IF(ROWS(A$9:A83)&lt;=$B$1+1,ROWS(A$9:A83)-1,"")</f>
      </c>
      <c r="B83" s="3">
        <f>IF(ROWS(A$9:A83)&lt;=$B$1+1,BINOMDIST(A83,$B$1,$B$2,0),"")</f>
      </c>
      <c r="C83" s="3">
        <f t="shared" si="1"/>
      </c>
    </row>
    <row r="84" spans="1:3" ht="15">
      <c r="A84" s="3">
        <f>IF(ROWS(A$9:A84)&lt;=$B$1+1,ROWS(A$9:A84)-1,"")</f>
      </c>
      <c r="B84" s="3">
        <f>IF(ROWS(A$9:A84)&lt;=$B$1+1,BINOMDIST(A84,$B$1,$B$2,0),"")</f>
      </c>
      <c r="C84" s="3">
        <f t="shared" si="1"/>
      </c>
    </row>
    <row r="85" spans="1:3" ht="15">
      <c r="A85" s="3">
        <f>IF(ROWS(A$9:A85)&lt;=$B$1+1,ROWS(A$9:A85)-1,"")</f>
      </c>
      <c r="B85" s="3">
        <f>IF(ROWS(A$9:A85)&lt;=$B$1+1,BINOMDIST(A85,$B$1,$B$2,0),"")</f>
      </c>
      <c r="C85" s="3">
        <f t="shared" si="1"/>
      </c>
    </row>
    <row r="86" spans="1:3" ht="15">
      <c r="A86" s="3">
        <f>IF(ROWS(A$9:A86)&lt;=$B$1+1,ROWS(A$9:A86)-1,"")</f>
      </c>
      <c r="B86" s="3">
        <f>IF(ROWS(A$9:A86)&lt;=$B$1+1,BINOMDIST(A86,$B$1,$B$2,0),"")</f>
      </c>
      <c r="C86" s="3">
        <f t="shared" si="1"/>
      </c>
    </row>
    <row r="87" spans="1:3" ht="15">
      <c r="A87" s="3">
        <f>IF(ROWS(A$9:A87)&lt;=$B$1+1,ROWS(A$9:A87)-1,"")</f>
      </c>
      <c r="B87" s="3">
        <f>IF(ROWS(A$9:A87)&lt;=$B$1+1,BINOMDIST(A87,$B$1,$B$2,0),"")</f>
      </c>
      <c r="C87" s="3">
        <f t="shared" si="1"/>
      </c>
    </row>
    <row r="88" spans="1:3" ht="15">
      <c r="A88" s="3">
        <f>IF(ROWS(A$9:A88)&lt;=$B$1+1,ROWS(A$9:A88)-1,"")</f>
      </c>
      <c r="B88" s="3">
        <f>IF(ROWS(A$9:A88)&lt;=$B$1+1,BINOMDIST(A88,$B$1,$B$2,0),"")</f>
      </c>
      <c r="C88" s="3">
        <f t="shared" si="1"/>
      </c>
    </row>
  </sheetData>
  <sheetProtection/>
  <conditionalFormatting sqref="C9:C19">
    <cfRule type="expression" priority="1" dxfId="3" stopIfTrue="1">
      <formula>ISNUMBER(C9)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00FF"/>
  </sheetPr>
  <dimension ref="A1:D88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13.140625" style="0" customWidth="1"/>
  </cols>
  <sheetData>
    <row r="1" spans="1:4" ht="15">
      <c r="A1" s="3" t="s">
        <v>116</v>
      </c>
      <c r="B1" s="3">
        <v>10</v>
      </c>
      <c r="D1" t="str">
        <f>"Binomial Distribution, n = "&amp;B1&amp;" p = "&amp;B2&amp;" "&amp;C8</f>
        <v>Binomial Distribution, n = 10 p = 0.5 P(X&lt;=4)</v>
      </c>
    </row>
    <row r="2" spans="1:4" ht="15">
      <c r="A2" s="3" t="s">
        <v>196</v>
      </c>
      <c r="B2" s="3">
        <v>0.5</v>
      </c>
      <c r="D2" t="str">
        <f>C8&amp;" = "&amp;TEXT(B6,"0.0000")</f>
        <v>P(X&lt;=4) = 0.3770</v>
      </c>
    </row>
    <row r="3" spans="1:2" ht="15">
      <c r="A3" s="3" t="s">
        <v>61</v>
      </c>
      <c r="B3" s="24">
        <v>4</v>
      </c>
    </row>
    <row r="4" spans="1:2" ht="30">
      <c r="A4" s="15" t="s">
        <v>198</v>
      </c>
      <c r="B4" s="3" t="s">
        <v>200</v>
      </c>
    </row>
    <row r="5" spans="1:2" ht="15">
      <c r="A5" s="3" t="s">
        <v>199</v>
      </c>
      <c r="B5" s="3" t="str">
        <f>B4&amp;B3</f>
        <v>&lt;=4</v>
      </c>
    </row>
    <row r="6" spans="1:2" ht="15">
      <c r="A6" s="3" t="s">
        <v>201</v>
      </c>
      <c r="B6" s="3">
        <f>BINOMDIST(B3,B1,B2,1)</f>
        <v>0.3769531250000001</v>
      </c>
    </row>
    <row r="8" spans="1:3" ht="15">
      <c r="A8" s="6" t="s">
        <v>61</v>
      </c>
      <c r="B8" s="6" t="s">
        <v>197</v>
      </c>
      <c r="C8" s="6" t="str">
        <f>"P(X"&amp;B5&amp;")"</f>
        <v>P(X&lt;=4)</v>
      </c>
    </row>
    <row r="9" spans="1:3" ht="15">
      <c r="A9" s="3">
        <v>0</v>
      </c>
      <c r="B9" s="3">
        <f>BINOMDIST(A9,$B$1,$B$2,0)</f>
        <v>0.0009765625</v>
      </c>
      <c r="C9" s="4"/>
    </row>
    <row r="10" spans="1:3" ht="15">
      <c r="A10" s="3">
        <v>1</v>
      </c>
      <c r="B10" s="3">
        <f aca="true" t="shared" si="0" ref="B10:B19">BINOMDIST(A10,$B$1,$B$2,0)</f>
        <v>0.009765625</v>
      </c>
      <c r="C10" s="4"/>
    </row>
    <row r="11" spans="1:3" ht="15">
      <c r="A11" s="3">
        <v>2</v>
      </c>
      <c r="B11" s="3">
        <f t="shared" si="0"/>
        <v>0.04394531250000001</v>
      </c>
      <c r="C11" s="4"/>
    </row>
    <row r="12" spans="1:3" ht="15">
      <c r="A12" s="3">
        <v>3</v>
      </c>
      <c r="B12" s="3">
        <f t="shared" si="0"/>
        <v>0.11718750000000006</v>
      </c>
      <c r="C12" s="4"/>
    </row>
    <row r="13" spans="1:3" ht="15">
      <c r="A13" s="3">
        <v>4</v>
      </c>
      <c r="B13" s="3">
        <f t="shared" si="0"/>
        <v>0.20507812500000006</v>
      </c>
      <c r="C13" s="4"/>
    </row>
    <row r="14" spans="1:3" ht="15">
      <c r="A14" s="3">
        <v>5</v>
      </c>
      <c r="B14" s="3">
        <f t="shared" si="0"/>
        <v>0.24609375</v>
      </c>
      <c r="C14" s="4"/>
    </row>
    <row r="15" spans="1:3" ht="15">
      <c r="A15" s="3">
        <v>6</v>
      </c>
      <c r="B15" s="3">
        <f t="shared" si="0"/>
        <v>0.20507812500000006</v>
      </c>
      <c r="C15" s="4"/>
    </row>
    <row r="16" spans="1:3" ht="15">
      <c r="A16" s="3">
        <v>7</v>
      </c>
      <c r="B16" s="3">
        <f t="shared" si="0"/>
        <v>0.11718750000000006</v>
      </c>
      <c r="C16" s="4"/>
    </row>
    <row r="17" spans="1:3" ht="15">
      <c r="A17" s="3">
        <v>8</v>
      </c>
      <c r="B17" s="3">
        <f t="shared" si="0"/>
        <v>0.04394531250000001</v>
      </c>
      <c r="C17" s="4"/>
    </row>
    <row r="18" spans="1:3" ht="15">
      <c r="A18" s="3">
        <v>9</v>
      </c>
      <c r="B18" s="3">
        <f t="shared" si="0"/>
        <v>0.009765625</v>
      </c>
      <c r="C18" s="4"/>
    </row>
    <row r="19" spans="1:3" ht="15">
      <c r="A19" s="3">
        <v>10</v>
      </c>
      <c r="B19" s="3">
        <f t="shared" si="0"/>
        <v>0.0009765625</v>
      </c>
      <c r="C19" s="4"/>
    </row>
    <row r="20" spans="1:3" ht="15">
      <c r="A20" s="3" t="s">
        <v>202</v>
      </c>
      <c r="B20" s="3"/>
      <c r="C20" s="3"/>
    </row>
    <row r="21" spans="1:3" ht="15">
      <c r="A21" s="3" t="s">
        <v>202</v>
      </c>
      <c r="B21" s="3"/>
      <c r="C21" s="3"/>
    </row>
    <row r="22" spans="1:3" ht="15">
      <c r="A22" s="3" t="s">
        <v>202</v>
      </c>
      <c r="B22" s="3"/>
      <c r="C22" s="3"/>
    </row>
    <row r="23" spans="1:3" ht="15">
      <c r="A23" s="3" t="s">
        <v>202</v>
      </c>
      <c r="B23" s="3"/>
      <c r="C23" s="3"/>
    </row>
    <row r="24" spans="1:3" ht="15">
      <c r="A24" s="3" t="s">
        <v>202</v>
      </c>
      <c r="B24" s="3"/>
      <c r="C24" s="3"/>
    </row>
    <row r="25" spans="1:3" ht="15">
      <c r="A25" s="3" t="s">
        <v>202</v>
      </c>
      <c r="B25" s="3"/>
      <c r="C25" s="3"/>
    </row>
    <row r="26" spans="1:3" ht="15">
      <c r="A26" s="3" t="s">
        <v>202</v>
      </c>
      <c r="B26" s="3"/>
      <c r="C26" s="3"/>
    </row>
    <row r="27" spans="1:3" ht="15">
      <c r="A27" s="3" t="s">
        <v>202</v>
      </c>
      <c r="B27" s="3"/>
      <c r="C27" s="3"/>
    </row>
    <row r="28" spans="1:3" ht="15">
      <c r="A28" s="3" t="s">
        <v>202</v>
      </c>
      <c r="B28" s="3"/>
      <c r="C28" s="3"/>
    </row>
    <row r="29" spans="1:3" ht="15">
      <c r="A29" s="3" t="s">
        <v>202</v>
      </c>
      <c r="B29" s="3"/>
      <c r="C29" s="3"/>
    </row>
    <row r="30" spans="1:3" ht="15">
      <c r="A30" s="3" t="s">
        <v>202</v>
      </c>
      <c r="B30" s="3"/>
      <c r="C30" s="3"/>
    </row>
    <row r="31" spans="1:3" ht="15">
      <c r="A31" s="3" t="s">
        <v>202</v>
      </c>
      <c r="B31" s="3"/>
      <c r="C31" s="3"/>
    </row>
    <row r="32" spans="1:3" ht="15">
      <c r="A32" s="3" t="s">
        <v>202</v>
      </c>
      <c r="B32" s="3"/>
      <c r="C32" s="3"/>
    </row>
    <row r="33" spans="1:3" ht="15">
      <c r="A33" s="3" t="s">
        <v>202</v>
      </c>
      <c r="B33" s="3"/>
      <c r="C33" s="3"/>
    </row>
    <row r="34" spans="1:3" ht="15">
      <c r="A34" s="3" t="s">
        <v>202</v>
      </c>
      <c r="B34" s="3"/>
      <c r="C34" s="3"/>
    </row>
    <row r="35" spans="1:3" ht="15">
      <c r="A35" s="3" t="s">
        <v>202</v>
      </c>
      <c r="B35" s="3"/>
      <c r="C35" s="3"/>
    </row>
    <row r="36" spans="1:3" ht="15">
      <c r="A36" s="3" t="s">
        <v>202</v>
      </c>
      <c r="B36" s="3"/>
      <c r="C36" s="3"/>
    </row>
    <row r="37" spans="1:3" ht="15">
      <c r="A37" s="3" t="s">
        <v>202</v>
      </c>
      <c r="B37" s="3"/>
      <c r="C37" s="3"/>
    </row>
    <row r="38" spans="1:3" ht="15">
      <c r="A38" s="3" t="s">
        <v>202</v>
      </c>
      <c r="B38" s="3"/>
      <c r="C38" s="3"/>
    </row>
    <row r="39" spans="1:3" ht="15">
      <c r="A39" s="3" t="s">
        <v>202</v>
      </c>
      <c r="B39" s="3"/>
      <c r="C39" s="3"/>
    </row>
    <row r="40" spans="1:3" ht="15">
      <c r="A40" s="3" t="s">
        <v>202</v>
      </c>
      <c r="B40" s="3"/>
      <c r="C40" s="3"/>
    </row>
    <row r="41" spans="1:3" ht="15">
      <c r="A41" s="3" t="s">
        <v>202</v>
      </c>
      <c r="B41" s="3"/>
      <c r="C41" s="3"/>
    </row>
    <row r="42" spans="1:3" ht="15">
      <c r="A42" s="3" t="s">
        <v>202</v>
      </c>
      <c r="B42" s="3"/>
      <c r="C42" s="3"/>
    </row>
    <row r="43" spans="1:3" ht="15">
      <c r="A43" s="3" t="s">
        <v>202</v>
      </c>
      <c r="B43" s="3"/>
      <c r="C43" s="3"/>
    </row>
    <row r="44" spans="1:3" ht="15">
      <c r="A44" s="3" t="s">
        <v>202</v>
      </c>
      <c r="B44" s="3"/>
      <c r="C44" s="3"/>
    </row>
    <row r="45" spans="1:3" ht="15">
      <c r="A45" s="3" t="s">
        <v>202</v>
      </c>
      <c r="B45" s="3"/>
      <c r="C45" s="3"/>
    </row>
    <row r="46" spans="1:3" ht="15">
      <c r="A46" s="3" t="s">
        <v>202</v>
      </c>
      <c r="B46" s="3"/>
      <c r="C46" s="3"/>
    </row>
    <row r="47" spans="1:3" ht="15">
      <c r="A47" s="3" t="s">
        <v>202</v>
      </c>
      <c r="B47" s="3"/>
      <c r="C47" s="3"/>
    </row>
    <row r="48" spans="1:3" ht="15">
      <c r="A48" s="3" t="s">
        <v>202</v>
      </c>
      <c r="B48" s="3"/>
      <c r="C48" s="3"/>
    </row>
    <row r="49" spans="1:3" ht="15">
      <c r="A49" s="3" t="s">
        <v>202</v>
      </c>
      <c r="B49" s="3"/>
      <c r="C49" s="3"/>
    </row>
    <row r="50" spans="1:3" ht="15">
      <c r="A50" s="3" t="s">
        <v>202</v>
      </c>
      <c r="B50" s="3"/>
      <c r="C50" s="3"/>
    </row>
    <row r="51" spans="1:3" ht="15">
      <c r="A51" s="3" t="s">
        <v>202</v>
      </c>
      <c r="B51" s="3"/>
      <c r="C51" s="3"/>
    </row>
    <row r="52" spans="1:3" ht="15">
      <c r="A52" s="3" t="s">
        <v>202</v>
      </c>
      <c r="B52" s="3"/>
      <c r="C52" s="3"/>
    </row>
    <row r="53" spans="1:3" ht="15">
      <c r="A53" s="3" t="s">
        <v>202</v>
      </c>
      <c r="B53" s="3"/>
      <c r="C53" s="3"/>
    </row>
    <row r="54" spans="1:3" ht="15">
      <c r="A54" s="3" t="s">
        <v>202</v>
      </c>
      <c r="B54" s="3"/>
      <c r="C54" s="3"/>
    </row>
    <row r="55" spans="1:3" ht="15">
      <c r="A55" s="3" t="s">
        <v>202</v>
      </c>
      <c r="B55" s="3"/>
      <c r="C55" s="3"/>
    </row>
    <row r="56" spans="1:3" ht="15">
      <c r="A56" s="3" t="s">
        <v>202</v>
      </c>
      <c r="B56" s="3"/>
      <c r="C56" s="3"/>
    </row>
    <row r="57" spans="1:3" ht="15">
      <c r="A57" s="3" t="s">
        <v>202</v>
      </c>
      <c r="B57" s="3"/>
      <c r="C57" s="3"/>
    </row>
    <row r="58" spans="1:3" ht="15">
      <c r="A58" s="3" t="s">
        <v>202</v>
      </c>
      <c r="B58" s="3"/>
      <c r="C58" s="3"/>
    </row>
    <row r="59" spans="1:3" ht="15">
      <c r="A59" s="3" t="s">
        <v>202</v>
      </c>
      <c r="B59" s="3"/>
      <c r="C59" s="3"/>
    </row>
    <row r="60" spans="1:3" ht="15">
      <c r="A60" s="3" t="s">
        <v>202</v>
      </c>
      <c r="B60" s="3"/>
      <c r="C60" s="3"/>
    </row>
    <row r="61" spans="1:3" ht="15">
      <c r="A61" s="3" t="s">
        <v>202</v>
      </c>
      <c r="B61" s="3"/>
      <c r="C61" s="3"/>
    </row>
    <row r="62" spans="1:3" ht="15">
      <c r="A62" s="3" t="s">
        <v>202</v>
      </c>
      <c r="B62" s="3"/>
      <c r="C62" s="3"/>
    </row>
    <row r="63" spans="1:3" ht="15">
      <c r="A63" s="3" t="s">
        <v>202</v>
      </c>
      <c r="B63" s="3"/>
      <c r="C63" s="3"/>
    </row>
    <row r="64" spans="1:3" ht="15">
      <c r="A64" s="3" t="s">
        <v>202</v>
      </c>
      <c r="B64" s="3"/>
      <c r="C64" s="3"/>
    </row>
    <row r="65" spans="1:3" ht="15">
      <c r="A65" s="3" t="s">
        <v>202</v>
      </c>
      <c r="B65" s="3"/>
      <c r="C65" s="3"/>
    </row>
    <row r="66" spans="1:3" ht="15">
      <c r="A66" s="3" t="s">
        <v>202</v>
      </c>
      <c r="B66" s="3"/>
      <c r="C66" s="3"/>
    </row>
    <row r="67" spans="1:3" ht="15">
      <c r="A67" s="3" t="s">
        <v>202</v>
      </c>
      <c r="B67" s="3"/>
      <c r="C67" s="3"/>
    </row>
    <row r="68" spans="1:3" ht="15">
      <c r="A68" s="3" t="s">
        <v>202</v>
      </c>
      <c r="B68" s="3"/>
      <c r="C68" s="3"/>
    </row>
    <row r="69" spans="1:3" ht="15">
      <c r="A69" s="3" t="s">
        <v>202</v>
      </c>
      <c r="B69" s="3"/>
      <c r="C69" s="3"/>
    </row>
    <row r="70" spans="1:3" ht="15">
      <c r="A70" s="3" t="s">
        <v>202</v>
      </c>
      <c r="B70" s="3"/>
      <c r="C70" s="3"/>
    </row>
    <row r="71" spans="1:3" ht="15">
      <c r="A71" s="3" t="s">
        <v>202</v>
      </c>
      <c r="B71" s="3"/>
      <c r="C71" s="3"/>
    </row>
    <row r="72" spans="1:3" ht="15">
      <c r="A72" s="3" t="s">
        <v>202</v>
      </c>
      <c r="B72" s="3"/>
      <c r="C72" s="3"/>
    </row>
    <row r="73" spans="1:3" ht="15">
      <c r="A73" s="3" t="s">
        <v>202</v>
      </c>
      <c r="B73" s="3"/>
      <c r="C73" s="3"/>
    </row>
    <row r="74" spans="1:3" ht="15">
      <c r="A74" s="3" t="s">
        <v>202</v>
      </c>
      <c r="B74" s="3"/>
      <c r="C74" s="3"/>
    </row>
    <row r="75" spans="1:3" ht="15">
      <c r="A75" s="3" t="s">
        <v>202</v>
      </c>
      <c r="B75" s="3"/>
      <c r="C75" s="3"/>
    </row>
    <row r="76" spans="1:3" ht="15">
      <c r="A76" s="3" t="s">
        <v>202</v>
      </c>
      <c r="B76" s="3"/>
      <c r="C76" s="3"/>
    </row>
    <row r="77" spans="1:3" ht="15">
      <c r="A77" s="3" t="s">
        <v>202</v>
      </c>
      <c r="B77" s="3"/>
      <c r="C77" s="3"/>
    </row>
    <row r="78" spans="1:3" ht="15">
      <c r="A78" s="3" t="s">
        <v>202</v>
      </c>
      <c r="B78" s="3"/>
      <c r="C78" s="3"/>
    </row>
    <row r="79" spans="1:3" ht="15">
      <c r="A79" s="3" t="s">
        <v>202</v>
      </c>
      <c r="B79" s="3"/>
      <c r="C79" s="3"/>
    </row>
    <row r="80" spans="1:3" ht="15">
      <c r="A80" s="3" t="s">
        <v>202</v>
      </c>
      <c r="B80" s="3"/>
      <c r="C80" s="3"/>
    </row>
    <row r="81" spans="1:3" ht="15">
      <c r="A81" s="3" t="s">
        <v>202</v>
      </c>
      <c r="B81" s="3"/>
      <c r="C81" s="3"/>
    </row>
    <row r="82" spans="1:3" ht="15">
      <c r="A82" s="3" t="s">
        <v>202</v>
      </c>
      <c r="B82" s="3"/>
      <c r="C82" s="3"/>
    </row>
    <row r="83" spans="1:3" ht="15">
      <c r="A83" s="3" t="s">
        <v>202</v>
      </c>
      <c r="B83" s="3"/>
      <c r="C83" s="3"/>
    </row>
    <row r="84" spans="1:3" ht="15">
      <c r="A84" s="3" t="s">
        <v>202</v>
      </c>
      <c r="B84" s="3"/>
      <c r="C84" s="3"/>
    </row>
    <row r="85" spans="1:3" ht="15">
      <c r="A85" s="3" t="s">
        <v>202</v>
      </c>
      <c r="B85" s="3"/>
      <c r="C85" s="3"/>
    </row>
    <row r="86" spans="1:3" ht="15">
      <c r="A86" s="3" t="s">
        <v>202</v>
      </c>
      <c r="B86" s="3"/>
      <c r="C86" s="3"/>
    </row>
    <row r="87" spans="1:3" ht="15">
      <c r="A87" s="3" t="s">
        <v>202</v>
      </c>
      <c r="B87" s="3"/>
      <c r="C87" s="3"/>
    </row>
    <row r="88" spans="1:3" ht="15">
      <c r="A88" s="3" t="s">
        <v>202</v>
      </c>
      <c r="B88" s="3"/>
      <c r="C88" s="3"/>
    </row>
  </sheetData>
  <sheetProtection/>
  <conditionalFormatting sqref="C9:C19">
    <cfRule type="expression" priority="1" dxfId="3" stopIfTrue="1">
      <formula>ISNUMBER(C9)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D88"/>
  <sheetViews>
    <sheetView zoomScale="85" zoomScaleNormal="85" zoomScalePageLayoutView="0" workbookViewId="0" topLeftCell="A1">
      <selection activeCell="C18" sqref="C18"/>
    </sheetView>
  </sheetViews>
  <sheetFormatPr defaultColWidth="9.140625" defaultRowHeight="15"/>
  <cols>
    <col min="1" max="1" width="13.140625" style="0" customWidth="1"/>
  </cols>
  <sheetData>
    <row r="1" spans="1:4" ht="15">
      <c r="A1" s="3" t="s">
        <v>116</v>
      </c>
      <c r="B1" s="3">
        <v>10</v>
      </c>
      <c r="D1" t="str">
        <f>"Binomial Distribution, n = "&amp;B1&amp;" p = "&amp;B2&amp;" "&amp;C8</f>
        <v>Binomial Distribution, n = 10 p = 0.5 P(X&lt;=4)</v>
      </c>
    </row>
    <row r="2" spans="1:4" ht="15">
      <c r="A2" s="3" t="s">
        <v>196</v>
      </c>
      <c r="B2" s="3">
        <v>0.5</v>
      </c>
      <c r="D2" t="str">
        <f>C8&amp;" = "&amp;TEXT(B6,"0.0000")</f>
        <v>P(X&lt;=4) = 0.3770</v>
      </c>
    </row>
    <row r="3" spans="1:2" ht="15">
      <c r="A3" s="3" t="s">
        <v>61</v>
      </c>
      <c r="B3" s="24">
        <v>4</v>
      </c>
    </row>
    <row r="4" spans="1:2" ht="30">
      <c r="A4" s="15" t="s">
        <v>198</v>
      </c>
      <c r="B4" s="3" t="s">
        <v>200</v>
      </c>
    </row>
    <row r="5" spans="1:2" ht="15">
      <c r="A5" s="3" t="s">
        <v>199</v>
      </c>
      <c r="B5" s="3" t="str">
        <f>B4&amp;B3</f>
        <v>&lt;=4</v>
      </c>
    </row>
    <row r="6" spans="1:2" ht="15">
      <c r="A6" s="3" t="s">
        <v>201</v>
      </c>
      <c r="B6" s="3">
        <f>BINOMDIST(B3,B1,B2,1)</f>
        <v>0.3769531250000001</v>
      </c>
    </row>
    <row r="8" spans="1:3" ht="15">
      <c r="A8" s="6" t="s">
        <v>61</v>
      </c>
      <c r="B8" s="6" t="s">
        <v>197</v>
      </c>
      <c r="C8" s="6" t="str">
        <f>"P(X"&amp;B5&amp;")"</f>
        <v>P(X&lt;=4)</v>
      </c>
    </row>
    <row r="9" spans="1:3" ht="15">
      <c r="A9" s="3">
        <v>0</v>
      </c>
      <c r="B9" s="3">
        <f>BINOMDIST(A9,$B$1,$B$2,0)</f>
        <v>0.0009765625</v>
      </c>
      <c r="C9" s="4">
        <f>IF(A9&lt;=$B$3,B9,"")</f>
        <v>0.0009765625</v>
      </c>
    </row>
    <row r="10" spans="1:3" ht="15">
      <c r="A10" s="3">
        <v>1</v>
      </c>
      <c r="B10" s="3">
        <f aca="true" t="shared" si="0" ref="B10:B19">BINOMDIST(A10,$B$1,$B$2,0)</f>
        <v>0.009765625</v>
      </c>
      <c r="C10" s="4">
        <f aca="true" t="shared" si="1" ref="C10:C19">IF(A10&lt;=$B$3,B10,"")</f>
        <v>0.009765625</v>
      </c>
    </row>
    <row r="11" spans="1:3" ht="15">
      <c r="A11" s="3">
        <v>2</v>
      </c>
      <c r="B11" s="3">
        <f t="shared" si="0"/>
        <v>0.04394531250000001</v>
      </c>
      <c r="C11" s="4">
        <f t="shared" si="1"/>
        <v>0.04394531250000001</v>
      </c>
    </row>
    <row r="12" spans="1:3" ht="15">
      <c r="A12" s="3">
        <v>3</v>
      </c>
      <c r="B12" s="3">
        <f t="shared" si="0"/>
        <v>0.11718750000000006</v>
      </c>
      <c r="C12" s="4">
        <f t="shared" si="1"/>
        <v>0.11718750000000006</v>
      </c>
    </row>
    <row r="13" spans="1:3" ht="15">
      <c r="A13" s="3">
        <v>4</v>
      </c>
      <c r="B13" s="3">
        <f t="shared" si="0"/>
        <v>0.20507812500000006</v>
      </c>
      <c r="C13" s="4">
        <f t="shared" si="1"/>
        <v>0.20507812500000006</v>
      </c>
    </row>
    <row r="14" spans="1:3" ht="15">
      <c r="A14" s="3">
        <v>5</v>
      </c>
      <c r="B14" s="3">
        <f t="shared" si="0"/>
        <v>0.24609375</v>
      </c>
      <c r="C14" s="4">
        <f t="shared" si="1"/>
      </c>
    </row>
    <row r="15" spans="1:3" ht="15">
      <c r="A15" s="3">
        <v>6</v>
      </c>
      <c r="B15" s="3">
        <f t="shared" si="0"/>
        <v>0.20507812500000006</v>
      </c>
      <c r="C15" s="4">
        <f t="shared" si="1"/>
      </c>
    </row>
    <row r="16" spans="1:3" ht="15">
      <c r="A16" s="3">
        <v>7</v>
      </c>
      <c r="B16" s="3">
        <f t="shared" si="0"/>
        <v>0.11718750000000006</v>
      </c>
      <c r="C16" s="4">
        <f t="shared" si="1"/>
      </c>
    </row>
    <row r="17" spans="1:3" ht="15">
      <c r="A17" s="3">
        <v>8</v>
      </c>
      <c r="B17" s="3">
        <f t="shared" si="0"/>
        <v>0.04394531250000001</v>
      </c>
      <c r="C17" s="4">
        <f t="shared" si="1"/>
      </c>
    </row>
    <row r="18" spans="1:3" ht="15">
      <c r="A18" s="3">
        <v>9</v>
      </c>
      <c r="B18" s="3">
        <f t="shared" si="0"/>
        <v>0.009765625</v>
      </c>
      <c r="C18" s="4">
        <f t="shared" si="1"/>
      </c>
    </row>
    <row r="19" spans="1:3" ht="15">
      <c r="A19" s="3">
        <v>10</v>
      </c>
      <c r="B19" s="3">
        <f t="shared" si="0"/>
        <v>0.0009765625</v>
      </c>
      <c r="C19" s="4">
        <f t="shared" si="1"/>
      </c>
    </row>
    <row r="20" spans="1:3" ht="15">
      <c r="A20" s="3" t="s">
        <v>202</v>
      </c>
      <c r="B20" s="3"/>
      <c r="C20" s="3"/>
    </row>
    <row r="21" spans="1:3" ht="15">
      <c r="A21" s="3" t="s">
        <v>202</v>
      </c>
      <c r="B21" s="3"/>
      <c r="C21" s="3"/>
    </row>
    <row r="22" spans="1:3" ht="15">
      <c r="A22" s="3" t="s">
        <v>202</v>
      </c>
      <c r="B22" s="3"/>
      <c r="C22" s="3"/>
    </row>
    <row r="23" spans="1:3" ht="15">
      <c r="A23" s="3" t="s">
        <v>202</v>
      </c>
      <c r="B23" s="3"/>
      <c r="C23" s="3"/>
    </row>
    <row r="24" spans="1:3" ht="15">
      <c r="A24" s="3" t="s">
        <v>202</v>
      </c>
      <c r="B24" s="3"/>
      <c r="C24" s="3"/>
    </row>
    <row r="25" spans="1:3" ht="15">
      <c r="A25" s="3" t="s">
        <v>202</v>
      </c>
      <c r="B25" s="3"/>
      <c r="C25" s="3"/>
    </row>
    <row r="26" spans="1:3" ht="15">
      <c r="A26" s="3" t="s">
        <v>202</v>
      </c>
      <c r="B26" s="3"/>
      <c r="C26" s="3"/>
    </row>
    <row r="27" spans="1:3" ht="15">
      <c r="A27" s="3" t="s">
        <v>202</v>
      </c>
      <c r="B27" s="3"/>
      <c r="C27" s="3"/>
    </row>
    <row r="28" spans="1:3" ht="15">
      <c r="A28" s="3" t="s">
        <v>202</v>
      </c>
      <c r="B28" s="3"/>
      <c r="C28" s="3"/>
    </row>
    <row r="29" spans="1:3" ht="15">
      <c r="A29" s="3" t="s">
        <v>202</v>
      </c>
      <c r="B29" s="3"/>
      <c r="C29" s="3"/>
    </row>
    <row r="30" spans="1:3" ht="15">
      <c r="A30" s="3" t="s">
        <v>202</v>
      </c>
      <c r="B30" s="3"/>
      <c r="C30" s="3"/>
    </row>
    <row r="31" spans="1:3" ht="15">
      <c r="A31" s="3" t="s">
        <v>202</v>
      </c>
      <c r="B31" s="3"/>
      <c r="C31" s="3"/>
    </row>
    <row r="32" spans="1:3" ht="15">
      <c r="A32" s="3" t="s">
        <v>202</v>
      </c>
      <c r="B32" s="3"/>
      <c r="C32" s="3"/>
    </row>
    <row r="33" spans="1:3" ht="15">
      <c r="A33" s="3" t="s">
        <v>202</v>
      </c>
      <c r="B33" s="3"/>
      <c r="C33" s="3"/>
    </row>
    <row r="34" spans="1:3" ht="15">
      <c r="A34" s="3" t="s">
        <v>202</v>
      </c>
      <c r="B34" s="3"/>
      <c r="C34" s="3"/>
    </row>
    <row r="35" spans="1:3" ht="15">
      <c r="A35" s="3" t="s">
        <v>202</v>
      </c>
      <c r="B35" s="3"/>
      <c r="C35" s="3"/>
    </row>
    <row r="36" spans="1:3" ht="15">
      <c r="A36" s="3" t="s">
        <v>202</v>
      </c>
      <c r="B36" s="3"/>
      <c r="C36" s="3"/>
    </row>
    <row r="37" spans="1:3" ht="15">
      <c r="A37" s="3" t="s">
        <v>202</v>
      </c>
      <c r="B37" s="3"/>
      <c r="C37" s="3"/>
    </row>
    <row r="38" spans="1:3" ht="15">
      <c r="A38" s="3" t="s">
        <v>202</v>
      </c>
      <c r="B38" s="3"/>
      <c r="C38" s="3"/>
    </row>
    <row r="39" spans="1:3" ht="15">
      <c r="A39" s="3" t="s">
        <v>202</v>
      </c>
      <c r="B39" s="3"/>
      <c r="C39" s="3"/>
    </row>
    <row r="40" spans="1:3" ht="15">
      <c r="A40" s="3" t="s">
        <v>202</v>
      </c>
      <c r="B40" s="3"/>
      <c r="C40" s="3"/>
    </row>
    <row r="41" spans="1:3" ht="15">
      <c r="A41" s="3" t="s">
        <v>202</v>
      </c>
      <c r="B41" s="3"/>
      <c r="C41" s="3"/>
    </row>
    <row r="42" spans="1:3" ht="15">
      <c r="A42" s="3" t="s">
        <v>202</v>
      </c>
      <c r="B42" s="3"/>
      <c r="C42" s="3"/>
    </row>
    <row r="43" spans="1:3" ht="15">
      <c r="A43" s="3" t="s">
        <v>202</v>
      </c>
      <c r="B43" s="3"/>
      <c r="C43" s="3"/>
    </row>
    <row r="44" spans="1:3" ht="15">
      <c r="A44" s="3" t="s">
        <v>202</v>
      </c>
      <c r="B44" s="3"/>
      <c r="C44" s="3"/>
    </row>
    <row r="45" spans="1:3" ht="15">
      <c r="A45" s="3" t="s">
        <v>202</v>
      </c>
      <c r="B45" s="3"/>
      <c r="C45" s="3"/>
    </row>
    <row r="46" spans="1:3" ht="15">
      <c r="A46" s="3" t="s">
        <v>202</v>
      </c>
      <c r="B46" s="3"/>
      <c r="C46" s="3"/>
    </row>
    <row r="47" spans="1:3" ht="15">
      <c r="A47" s="3" t="s">
        <v>202</v>
      </c>
      <c r="B47" s="3"/>
      <c r="C47" s="3"/>
    </row>
    <row r="48" spans="1:3" ht="15">
      <c r="A48" s="3" t="s">
        <v>202</v>
      </c>
      <c r="B48" s="3"/>
      <c r="C48" s="3"/>
    </row>
    <row r="49" spans="1:3" ht="15">
      <c r="A49" s="3" t="s">
        <v>202</v>
      </c>
      <c r="B49" s="3"/>
      <c r="C49" s="3"/>
    </row>
    <row r="50" spans="1:3" ht="15">
      <c r="A50" s="3" t="s">
        <v>202</v>
      </c>
      <c r="B50" s="3"/>
      <c r="C50" s="3"/>
    </row>
    <row r="51" spans="1:3" ht="15">
      <c r="A51" s="3" t="s">
        <v>202</v>
      </c>
      <c r="B51" s="3"/>
      <c r="C51" s="3"/>
    </row>
    <row r="52" spans="1:3" ht="15">
      <c r="A52" s="3" t="s">
        <v>202</v>
      </c>
      <c r="B52" s="3"/>
      <c r="C52" s="3"/>
    </row>
    <row r="53" spans="1:3" ht="15">
      <c r="A53" s="3" t="s">
        <v>202</v>
      </c>
      <c r="B53" s="3"/>
      <c r="C53" s="3"/>
    </row>
    <row r="54" spans="1:3" ht="15">
      <c r="A54" s="3" t="s">
        <v>202</v>
      </c>
      <c r="B54" s="3"/>
      <c r="C54" s="3"/>
    </row>
    <row r="55" spans="1:3" ht="15">
      <c r="A55" s="3" t="s">
        <v>202</v>
      </c>
      <c r="B55" s="3"/>
      <c r="C55" s="3"/>
    </row>
    <row r="56" spans="1:3" ht="15">
      <c r="A56" s="3" t="s">
        <v>202</v>
      </c>
      <c r="B56" s="3"/>
      <c r="C56" s="3"/>
    </row>
    <row r="57" spans="1:3" ht="15">
      <c r="A57" s="3" t="s">
        <v>202</v>
      </c>
      <c r="B57" s="3"/>
      <c r="C57" s="3"/>
    </row>
    <row r="58" spans="1:3" ht="15">
      <c r="A58" s="3" t="s">
        <v>202</v>
      </c>
      <c r="B58" s="3"/>
      <c r="C58" s="3"/>
    </row>
    <row r="59" spans="1:3" ht="15">
      <c r="A59" s="3" t="s">
        <v>202</v>
      </c>
      <c r="B59" s="3"/>
      <c r="C59" s="3"/>
    </row>
    <row r="60" spans="1:3" ht="15">
      <c r="A60" s="3" t="s">
        <v>202</v>
      </c>
      <c r="B60" s="3"/>
      <c r="C60" s="3"/>
    </row>
    <row r="61" spans="1:3" ht="15">
      <c r="A61" s="3" t="s">
        <v>202</v>
      </c>
      <c r="B61" s="3"/>
      <c r="C61" s="3"/>
    </row>
    <row r="62" spans="1:3" ht="15">
      <c r="A62" s="3" t="s">
        <v>202</v>
      </c>
      <c r="B62" s="3"/>
      <c r="C62" s="3"/>
    </row>
    <row r="63" spans="1:3" ht="15">
      <c r="A63" s="3" t="s">
        <v>202</v>
      </c>
      <c r="B63" s="3"/>
      <c r="C63" s="3"/>
    </row>
    <row r="64" spans="1:3" ht="15">
      <c r="A64" s="3" t="s">
        <v>202</v>
      </c>
      <c r="B64" s="3"/>
      <c r="C64" s="3"/>
    </row>
    <row r="65" spans="1:3" ht="15">
      <c r="A65" s="3" t="s">
        <v>202</v>
      </c>
      <c r="B65" s="3"/>
      <c r="C65" s="3"/>
    </row>
    <row r="66" spans="1:3" ht="15">
      <c r="A66" s="3" t="s">
        <v>202</v>
      </c>
      <c r="B66" s="3"/>
      <c r="C66" s="3"/>
    </row>
    <row r="67" spans="1:3" ht="15">
      <c r="A67" s="3" t="s">
        <v>202</v>
      </c>
      <c r="B67" s="3"/>
      <c r="C67" s="3"/>
    </row>
    <row r="68" spans="1:3" ht="15">
      <c r="A68" s="3" t="s">
        <v>202</v>
      </c>
      <c r="B68" s="3"/>
      <c r="C68" s="3"/>
    </row>
    <row r="69" spans="1:3" ht="15">
      <c r="A69" s="3" t="s">
        <v>202</v>
      </c>
      <c r="B69" s="3"/>
      <c r="C69" s="3"/>
    </row>
    <row r="70" spans="1:3" ht="15">
      <c r="A70" s="3" t="s">
        <v>202</v>
      </c>
      <c r="B70" s="3"/>
      <c r="C70" s="3"/>
    </row>
    <row r="71" spans="1:3" ht="15">
      <c r="A71" s="3" t="s">
        <v>202</v>
      </c>
      <c r="B71" s="3"/>
      <c r="C71" s="3"/>
    </row>
    <row r="72" spans="1:3" ht="15">
      <c r="A72" s="3" t="s">
        <v>202</v>
      </c>
      <c r="B72" s="3"/>
      <c r="C72" s="3"/>
    </row>
    <row r="73" spans="1:3" ht="15">
      <c r="A73" s="3" t="s">
        <v>202</v>
      </c>
      <c r="B73" s="3"/>
      <c r="C73" s="3"/>
    </row>
    <row r="74" spans="1:3" ht="15">
      <c r="A74" s="3" t="s">
        <v>202</v>
      </c>
      <c r="B74" s="3"/>
      <c r="C74" s="3"/>
    </row>
    <row r="75" spans="1:3" ht="15">
      <c r="A75" s="3" t="s">
        <v>202</v>
      </c>
      <c r="B75" s="3"/>
      <c r="C75" s="3"/>
    </row>
    <row r="76" spans="1:3" ht="15">
      <c r="A76" s="3" t="s">
        <v>202</v>
      </c>
      <c r="B76" s="3"/>
      <c r="C76" s="3"/>
    </row>
    <row r="77" spans="1:3" ht="15">
      <c r="A77" s="3" t="s">
        <v>202</v>
      </c>
      <c r="B77" s="3"/>
      <c r="C77" s="3"/>
    </row>
    <row r="78" spans="1:3" ht="15">
      <c r="A78" s="3" t="s">
        <v>202</v>
      </c>
      <c r="B78" s="3"/>
      <c r="C78" s="3"/>
    </row>
    <row r="79" spans="1:3" ht="15">
      <c r="A79" s="3" t="s">
        <v>202</v>
      </c>
      <c r="B79" s="3"/>
      <c r="C79" s="3"/>
    </row>
    <row r="80" spans="1:3" ht="15">
      <c r="A80" s="3" t="s">
        <v>202</v>
      </c>
      <c r="B80" s="3"/>
      <c r="C80" s="3"/>
    </row>
    <row r="81" spans="1:3" ht="15">
      <c r="A81" s="3" t="s">
        <v>202</v>
      </c>
      <c r="B81" s="3"/>
      <c r="C81" s="3"/>
    </row>
    <row r="82" spans="1:3" ht="15">
      <c r="A82" s="3" t="s">
        <v>202</v>
      </c>
      <c r="B82" s="3"/>
      <c r="C82" s="3"/>
    </row>
    <row r="83" spans="1:3" ht="15">
      <c r="A83" s="3" t="s">
        <v>202</v>
      </c>
      <c r="B83" s="3"/>
      <c r="C83" s="3"/>
    </row>
    <row r="84" spans="1:3" ht="15">
      <c r="A84" s="3" t="s">
        <v>202</v>
      </c>
      <c r="B84" s="3"/>
      <c r="C84" s="3"/>
    </row>
    <row r="85" spans="1:3" ht="15">
      <c r="A85" s="3" t="s">
        <v>202</v>
      </c>
      <c r="B85" s="3"/>
      <c r="C85" s="3"/>
    </row>
    <row r="86" spans="1:3" ht="15">
      <c r="A86" s="3" t="s">
        <v>202</v>
      </c>
      <c r="B86" s="3"/>
      <c r="C86" s="3"/>
    </row>
    <row r="87" spans="1:3" ht="15">
      <c r="A87" s="3" t="s">
        <v>202</v>
      </c>
      <c r="B87" s="3"/>
      <c r="C87" s="3"/>
    </row>
    <row r="88" spans="1:3" ht="15">
      <c r="A88" s="3" t="s">
        <v>202</v>
      </c>
      <c r="B88" s="3"/>
      <c r="C88" s="3"/>
    </row>
  </sheetData>
  <sheetProtection/>
  <conditionalFormatting sqref="C9:C19">
    <cfRule type="expression" priority="1" dxfId="3" stopIfTrue="1">
      <formula>ISNUMBER(C9)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00FF"/>
  </sheetPr>
  <dimension ref="A1:G69"/>
  <sheetViews>
    <sheetView zoomScale="85" zoomScaleNormal="85" zoomScalePageLayoutView="0" workbookViewId="0" topLeftCell="A1">
      <selection activeCell="B5" sqref="B5:F5"/>
    </sheetView>
  </sheetViews>
  <sheetFormatPr defaultColWidth="9.140625" defaultRowHeight="15"/>
  <cols>
    <col min="1" max="1" width="4.140625" style="0" customWidth="1"/>
    <col min="2" max="2" width="27.140625" style="0" customWidth="1"/>
    <col min="3" max="3" width="14.00390625" style="0" customWidth="1"/>
    <col min="4" max="6" width="11.140625" style="0" customWidth="1"/>
  </cols>
  <sheetData>
    <row r="1" spans="2:6" ht="30">
      <c r="B1" s="18" t="s">
        <v>224</v>
      </c>
      <c r="C1" s="19"/>
      <c r="D1" s="19"/>
      <c r="E1" s="19"/>
      <c r="F1" s="20"/>
    </row>
    <row r="2" spans="2:6" ht="15">
      <c r="B2" s="18" t="s">
        <v>206</v>
      </c>
      <c r="C2" s="19"/>
      <c r="D2" s="19"/>
      <c r="E2" s="19"/>
      <c r="F2" s="20"/>
    </row>
    <row r="3" spans="2:6" ht="15">
      <c r="B3" s="18" t="s">
        <v>203</v>
      </c>
      <c r="C3" s="19"/>
      <c r="D3" s="19"/>
      <c r="E3" s="19"/>
      <c r="F3" s="20"/>
    </row>
    <row r="4" spans="2:6" ht="30">
      <c r="B4" s="18" t="s">
        <v>204</v>
      </c>
      <c r="C4" s="19"/>
      <c r="D4" s="19"/>
      <c r="E4" s="19"/>
      <c r="F4" s="20"/>
    </row>
    <row r="5" spans="2:6" ht="30">
      <c r="B5" s="18" t="s">
        <v>234</v>
      </c>
      <c r="C5" s="18"/>
      <c r="D5" s="18"/>
      <c r="E5" s="18"/>
      <c r="F5" s="78"/>
    </row>
    <row r="6" spans="2:6" ht="15">
      <c r="B6" s="18" t="s">
        <v>205</v>
      </c>
      <c r="C6" s="19"/>
      <c r="D6" s="19"/>
      <c r="E6" s="19"/>
      <c r="F6" s="20"/>
    </row>
    <row r="7" spans="2:6" ht="30">
      <c r="B7" s="18" t="s">
        <v>207</v>
      </c>
      <c r="C7" s="19"/>
      <c r="D7" s="19"/>
      <c r="E7" s="19"/>
      <c r="F7" s="20"/>
    </row>
    <row r="10" spans="2:5" ht="15">
      <c r="B10" s="3" t="s">
        <v>225</v>
      </c>
      <c r="C10" s="3">
        <v>7</v>
      </c>
      <c r="D10" s="3" t="s">
        <v>213</v>
      </c>
      <c r="E10" s="3" t="s">
        <v>220</v>
      </c>
    </row>
    <row r="11" spans="2:4" ht="15">
      <c r="B11" s="3" t="s">
        <v>208</v>
      </c>
      <c r="C11" s="3" t="s">
        <v>223</v>
      </c>
      <c r="D11" s="3"/>
    </row>
    <row r="12" spans="2:6" ht="15">
      <c r="B12" s="18" t="str">
        <f>B10&amp;" arrive at a rate of "&amp;C10&amp;" per minute at "&amp;C11</f>
        <v>x = Number of Web visitors arrive at a rate of 7 per minute at Your Cool Web Site</v>
      </c>
      <c r="C12" s="19"/>
      <c r="D12" s="19"/>
      <c r="E12" s="19"/>
      <c r="F12" s="20"/>
    </row>
    <row r="13" spans="2:6" ht="15">
      <c r="B13" s="81" t="s">
        <v>209</v>
      </c>
      <c r="C13" s="78" t="s">
        <v>210</v>
      </c>
      <c r="D13" s="78"/>
      <c r="E13" s="78"/>
      <c r="F13" s="78"/>
    </row>
    <row r="14" spans="2:6" ht="45">
      <c r="B14" s="82" t="s">
        <v>211</v>
      </c>
      <c r="C14" s="83" t="s">
        <v>212</v>
      </c>
      <c r="D14" s="83"/>
      <c r="E14" s="83"/>
      <c r="F14" s="83"/>
    </row>
    <row r="15" spans="2:7" ht="15">
      <c r="B15" s="3" t="s">
        <v>69</v>
      </c>
      <c r="C15" s="3">
        <f>$C$10</f>
        <v>7</v>
      </c>
      <c r="D15" s="3" t="s">
        <v>226</v>
      </c>
      <c r="E15" s="3" t="s">
        <v>213</v>
      </c>
      <c r="F15" s="3">
        <v>1</v>
      </c>
      <c r="G15" s="3" t="s">
        <v>214</v>
      </c>
    </row>
    <row r="16" spans="1:7" ht="15">
      <c r="A16" s="46" t="s">
        <v>215</v>
      </c>
      <c r="B16" s="3" t="s">
        <v>117</v>
      </c>
      <c r="C16" s="3">
        <v>0</v>
      </c>
      <c r="D16" s="3" t="s">
        <v>226</v>
      </c>
      <c r="E16" s="3" t="s">
        <v>213</v>
      </c>
      <c r="F16" s="3">
        <v>1</v>
      </c>
      <c r="G16" s="3" t="s">
        <v>214</v>
      </c>
    </row>
    <row r="17" spans="2:3" ht="15">
      <c r="B17" s="3" t="s">
        <v>69</v>
      </c>
      <c r="C17" s="4"/>
    </row>
    <row r="18" spans="2:3" ht="15">
      <c r="B18" s="3" t="str">
        <f>"P("&amp;C16&amp;" "&amp;D16&amp;" "&amp;E16&amp;" "&amp;F16&amp;" "&amp;G16&amp;")"</f>
        <v>P(0 visits per 1 minute)</v>
      </c>
      <c r="C18" s="4"/>
    </row>
    <row r="19" spans="2:3" ht="15">
      <c r="B19" s="3" t="s">
        <v>216</v>
      </c>
      <c r="C19" s="84"/>
    </row>
    <row r="20" spans="1:3" ht="15">
      <c r="A20" s="46" t="s">
        <v>217</v>
      </c>
      <c r="B20" s="3" t="s">
        <v>117</v>
      </c>
      <c r="C20" s="3">
        <v>2</v>
      </c>
    </row>
    <row r="21" spans="2:3" ht="15">
      <c r="B21" s="3" t="s">
        <v>218</v>
      </c>
      <c r="C21" s="4"/>
    </row>
    <row r="22" spans="1:5" ht="15">
      <c r="A22" s="46" t="s">
        <v>219</v>
      </c>
      <c r="B22" s="3" t="s">
        <v>117</v>
      </c>
      <c r="C22" s="3">
        <v>1</v>
      </c>
      <c r="D22">
        <f>1/2</f>
        <v>0.5</v>
      </c>
      <c r="E22" t="s">
        <v>220</v>
      </c>
    </row>
    <row r="23" spans="2:3" ht="15">
      <c r="B23" s="3" t="s">
        <v>69</v>
      </c>
      <c r="C23" s="4"/>
    </row>
    <row r="24" spans="2:3" ht="15">
      <c r="B24" s="3" t="s">
        <v>227</v>
      </c>
      <c r="C24" s="4"/>
    </row>
    <row r="25" spans="1:3" ht="15">
      <c r="A25" s="46" t="s">
        <v>221</v>
      </c>
      <c r="B25" s="3" t="s">
        <v>117</v>
      </c>
      <c r="C25" s="3">
        <v>5</v>
      </c>
    </row>
    <row r="26" spans="2:3" ht="15">
      <c r="B26" s="3" t="s">
        <v>222</v>
      </c>
      <c r="C26" s="4"/>
    </row>
    <row r="38" spans="2:3" ht="15">
      <c r="B38" s="75" t="s">
        <v>117</v>
      </c>
      <c r="C38" s="75" t="s">
        <v>197</v>
      </c>
    </row>
    <row r="39" spans="2:3" ht="15">
      <c r="B39">
        <v>0</v>
      </c>
      <c r="C39" s="4">
        <f>POISSON(B39,$C$10,0)</f>
        <v>0.0009118819655545235</v>
      </c>
    </row>
    <row r="40" spans="2:3" ht="15">
      <c r="B40">
        <v>1</v>
      </c>
      <c r="C40" s="4">
        <f aca="true" t="shared" si="0" ref="C40:C69">POISSON(B40,$C$10,0)</f>
        <v>0.006383173758881665</v>
      </c>
    </row>
    <row r="41" spans="2:3" ht="15">
      <c r="B41">
        <v>2</v>
      </c>
      <c r="C41" s="4">
        <f t="shared" si="0"/>
        <v>0.022341108156085827</v>
      </c>
    </row>
    <row r="42" spans="2:3" ht="15">
      <c r="B42">
        <v>3</v>
      </c>
      <c r="C42" s="4">
        <f t="shared" si="0"/>
        <v>0.05212925236420027</v>
      </c>
    </row>
    <row r="43" spans="2:3" ht="15">
      <c r="B43">
        <v>4</v>
      </c>
      <c r="C43" s="4">
        <f t="shared" si="0"/>
        <v>0.09122619163735048</v>
      </c>
    </row>
    <row r="44" spans="2:3" ht="15">
      <c r="B44">
        <v>5</v>
      </c>
      <c r="C44" s="4">
        <f t="shared" si="0"/>
        <v>0.12771666829229067</v>
      </c>
    </row>
    <row r="45" spans="2:3" ht="15">
      <c r="B45">
        <v>6</v>
      </c>
      <c r="C45" s="4">
        <f t="shared" si="0"/>
        <v>0.14900277967433911</v>
      </c>
    </row>
    <row r="46" spans="2:3" ht="15">
      <c r="B46">
        <v>7</v>
      </c>
      <c r="C46" s="4">
        <f t="shared" si="0"/>
        <v>0.14900277967433911</v>
      </c>
    </row>
    <row r="47" spans="2:3" ht="15">
      <c r="B47">
        <v>8</v>
      </c>
      <c r="C47" s="4">
        <f t="shared" si="0"/>
        <v>0.13037743221504672</v>
      </c>
    </row>
    <row r="48" spans="2:3" ht="15">
      <c r="B48">
        <v>9</v>
      </c>
      <c r="C48" s="4">
        <f t="shared" si="0"/>
        <v>0.1014046695005919</v>
      </c>
    </row>
    <row r="49" spans="2:3" ht="15">
      <c r="B49">
        <v>10</v>
      </c>
      <c r="C49" s="4">
        <f t="shared" si="0"/>
        <v>0.07098326865041432</v>
      </c>
    </row>
    <row r="50" spans="2:3" ht="15">
      <c r="B50">
        <v>11</v>
      </c>
      <c r="C50" s="4">
        <f t="shared" si="0"/>
        <v>0.045171170959354565</v>
      </c>
    </row>
    <row r="51" spans="2:3" ht="15">
      <c r="B51">
        <v>12</v>
      </c>
      <c r="C51" s="4">
        <f t="shared" si="0"/>
        <v>0.026349849726290165</v>
      </c>
    </row>
    <row r="52" spans="2:3" ht="15">
      <c r="B52">
        <v>13</v>
      </c>
      <c r="C52" s="4">
        <f t="shared" si="0"/>
        <v>0.014188380621848549</v>
      </c>
    </row>
    <row r="53" spans="2:3" ht="15">
      <c r="B53">
        <v>14</v>
      </c>
      <c r="C53" s="4">
        <f t="shared" si="0"/>
        <v>0.007094190310924274</v>
      </c>
    </row>
    <row r="54" spans="2:3" ht="15">
      <c r="B54">
        <v>15</v>
      </c>
      <c r="C54" s="4">
        <f t="shared" si="0"/>
        <v>0.003310622145097995</v>
      </c>
    </row>
    <row r="55" spans="2:3" ht="15">
      <c r="B55">
        <v>16</v>
      </c>
      <c r="C55" s="4">
        <f t="shared" si="0"/>
        <v>0.0014483971884803727</v>
      </c>
    </row>
    <row r="56" spans="2:3" ht="15">
      <c r="B56">
        <v>17</v>
      </c>
      <c r="C56" s="4">
        <f t="shared" si="0"/>
        <v>0.0005963988423154476</v>
      </c>
    </row>
    <row r="57" spans="2:3" ht="15">
      <c r="B57">
        <v>18</v>
      </c>
      <c r="C57" s="4">
        <f t="shared" si="0"/>
        <v>0.00023193288312267404</v>
      </c>
    </row>
    <row r="58" spans="2:3" ht="15">
      <c r="B58">
        <v>19</v>
      </c>
      <c r="C58" s="4">
        <f t="shared" si="0"/>
        <v>8.544895693993254E-05</v>
      </c>
    </row>
    <row r="59" spans="2:3" ht="15">
      <c r="B59">
        <v>20</v>
      </c>
      <c r="C59" s="4">
        <f t="shared" si="0"/>
        <v>2.9907134928976392E-05</v>
      </c>
    </row>
    <row r="60" spans="2:3" ht="15">
      <c r="B60">
        <v>21</v>
      </c>
      <c r="C60" s="4">
        <f t="shared" si="0"/>
        <v>9.969044976325463E-06</v>
      </c>
    </row>
    <row r="61" spans="2:3" ht="15">
      <c r="B61">
        <v>22</v>
      </c>
      <c r="C61" s="4">
        <f t="shared" si="0"/>
        <v>3.1719688561035565E-06</v>
      </c>
    </row>
    <row r="62" spans="2:3" ht="15">
      <c r="B62">
        <v>23</v>
      </c>
      <c r="C62" s="4">
        <f t="shared" si="0"/>
        <v>9.653818257706479E-07</v>
      </c>
    </row>
    <row r="63" spans="2:3" ht="15">
      <c r="B63">
        <v>24</v>
      </c>
      <c r="C63" s="4">
        <f t="shared" si="0"/>
        <v>2.815696991831056E-07</v>
      </c>
    </row>
    <row r="64" spans="2:3" ht="15">
      <c r="B64">
        <v>25</v>
      </c>
      <c r="C64" s="4">
        <f t="shared" si="0"/>
        <v>7.883951577126958E-08</v>
      </c>
    </row>
    <row r="65" spans="2:3" ht="15">
      <c r="B65">
        <v>26</v>
      </c>
      <c r="C65" s="4">
        <f t="shared" si="0"/>
        <v>2.1226023476880272E-08</v>
      </c>
    </row>
    <row r="66" spans="2:3" ht="15">
      <c r="B66">
        <v>27</v>
      </c>
      <c r="C66" s="4">
        <f t="shared" si="0"/>
        <v>5.503043123635626E-09</v>
      </c>
    </row>
    <row r="67" spans="2:3" ht="15">
      <c r="B67">
        <v>28</v>
      </c>
      <c r="C67" s="4">
        <f t="shared" si="0"/>
        <v>1.3757607809089064E-09</v>
      </c>
    </row>
    <row r="68" spans="2:3" ht="15">
      <c r="B68">
        <v>29</v>
      </c>
      <c r="C68" s="4">
        <f t="shared" si="0"/>
        <v>3.320801884952533E-10</v>
      </c>
    </row>
    <row r="69" spans="2:3" ht="15">
      <c r="B69">
        <v>30</v>
      </c>
      <c r="C69" s="4">
        <f t="shared" si="0"/>
        <v>7.74853773155591E-11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G69"/>
  <sheetViews>
    <sheetView zoomScale="85" zoomScaleNormal="85" zoomScalePageLayoutView="0" workbookViewId="0" topLeftCell="A1">
      <selection activeCell="G14" sqref="G14"/>
    </sheetView>
  </sheetViews>
  <sheetFormatPr defaultColWidth="9.140625" defaultRowHeight="15"/>
  <cols>
    <col min="1" max="1" width="4.140625" style="0" customWidth="1"/>
    <col min="2" max="2" width="27.140625" style="0" customWidth="1"/>
    <col min="3" max="3" width="14.00390625" style="0" customWidth="1"/>
    <col min="4" max="6" width="11.140625" style="0" customWidth="1"/>
  </cols>
  <sheetData>
    <row r="1" spans="2:6" ht="30">
      <c r="B1" s="18" t="s">
        <v>224</v>
      </c>
      <c r="C1" s="19"/>
      <c r="D1" s="19"/>
      <c r="E1" s="19"/>
      <c r="F1" s="20"/>
    </row>
    <row r="2" spans="2:6" ht="15">
      <c r="B2" s="18" t="s">
        <v>206</v>
      </c>
      <c r="C2" s="19"/>
      <c r="D2" s="19"/>
      <c r="E2" s="19"/>
      <c r="F2" s="20"/>
    </row>
    <row r="3" spans="2:6" ht="15">
      <c r="B3" s="18" t="s">
        <v>203</v>
      </c>
      <c r="C3" s="19"/>
      <c r="D3" s="19"/>
      <c r="E3" s="19"/>
      <c r="F3" s="20"/>
    </row>
    <row r="4" spans="2:6" ht="30">
      <c r="B4" s="18" t="s">
        <v>204</v>
      </c>
      <c r="C4" s="19"/>
      <c r="D4" s="19"/>
      <c r="E4" s="19"/>
      <c r="F4" s="20"/>
    </row>
    <row r="5" spans="2:6" ht="30">
      <c r="B5" s="18" t="s">
        <v>234</v>
      </c>
      <c r="C5" s="18"/>
      <c r="D5" s="18"/>
      <c r="E5" s="18"/>
      <c r="F5" s="78"/>
    </row>
    <row r="6" spans="2:6" ht="15">
      <c r="B6" s="18" t="s">
        <v>205</v>
      </c>
      <c r="C6" s="19"/>
      <c r="D6" s="19"/>
      <c r="E6" s="19"/>
      <c r="F6" s="20"/>
    </row>
    <row r="7" spans="2:6" ht="30">
      <c r="B7" s="18" t="s">
        <v>207</v>
      </c>
      <c r="C7" s="19"/>
      <c r="D7" s="19"/>
      <c r="E7" s="19"/>
      <c r="F7" s="20"/>
    </row>
    <row r="10" spans="2:5" ht="15">
      <c r="B10" s="3" t="s">
        <v>225</v>
      </c>
      <c r="C10" s="3">
        <v>7</v>
      </c>
      <c r="D10" s="3" t="s">
        <v>213</v>
      </c>
      <c r="E10" s="3" t="s">
        <v>220</v>
      </c>
    </row>
    <row r="11" spans="2:4" ht="15">
      <c r="B11" s="3" t="s">
        <v>208</v>
      </c>
      <c r="C11" s="3" t="s">
        <v>223</v>
      </c>
      <c r="D11" s="3"/>
    </row>
    <row r="12" spans="2:6" ht="15">
      <c r="B12" s="18" t="str">
        <f>B10&amp;" arrive at a rate of "&amp;C10&amp;" per minute at "&amp;C11</f>
        <v>x = Number of Web visitors arrive at a rate of 7 per minute at Your Cool Web Site</v>
      </c>
      <c r="C12" s="19"/>
      <c r="D12" s="19"/>
      <c r="E12" s="19"/>
      <c r="F12" s="20"/>
    </row>
    <row r="13" spans="2:6" ht="15">
      <c r="B13" s="81" t="s">
        <v>209</v>
      </c>
      <c r="C13" s="78" t="s">
        <v>210</v>
      </c>
      <c r="D13" s="78"/>
      <c r="E13" s="78"/>
      <c r="F13" s="78"/>
    </row>
    <row r="14" spans="2:6" ht="45">
      <c r="B14" s="82" t="s">
        <v>211</v>
      </c>
      <c r="C14" s="83" t="s">
        <v>212</v>
      </c>
      <c r="D14" s="83"/>
      <c r="E14" s="83"/>
      <c r="F14" s="83"/>
    </row>
    <row r="15" spans="2:7" ht="15">
      <c r="B15" s="3" t="s">
        <v>69</v>
      </c>
      <c r="C15" s="3">
        <f>$C$10</f>
        <v>7</v>
      </c>
      <c r="D15" s="3" t="s">
        <v>226</v>
      </c>
      <c r="E15" s="3" t="s">
        <v>213</v>
      </c>
      <c r="F15" s="3">
        <v>1</v>
      </c>
      <c r="G15" s="3" t="s">
        <v>214</v>
      </c>
    </row>
    <row r="16" spans="1:7" ht="15">
      <c r="A16" s="46" t="s">
        <v>215</v>
      </c>
      <c r="B16" s="3" t="s">
        <v>117</v>
      </c>
      <c r="C16" s="3">
        <v>0</v>
      </c>
      <c r="D16" s="3" t="s">
        <v>226</v>
      </c>
      <c r="E16" s="3" t="s">
        <v>213</v>
      </c>
      <c r="F16" s="3">
        <v>1</v>
      </c>
      <c r="G16" s="3" t="s">
        <v>214</v>
      </c>
    </row>
    <row r="17" spans="2:3" ht="15">
      <c r="B17" s="3" t="s">
        <v>69</v>
      </c>
      <c r="C17" s="4">
        <f>C15</f>
        <v>7</v>
      </c>
    </row>
    <row r="18" spans="2:5" ht="15">
      <c r="B18" s="3" t="str">
        <f>"P("&amp;C16&amp;" "&amp;D16&amp;" "&amp;E16&amp;" "&amp;F16&amp;" "&amp;G16&amp;")"</f>
        <v>P(0 visits per 1 minute)</v>
      </c>
      <c r="C18" s="4">
        <f>POISSON(C16,C17,0)</f>
        <v>0.0009118819655545235</v>
      </c>
      <c r="E18" t="s">
        <v>230</v>
      </c>
    </row>
    <row r="19" spans="2:5" ht="15">
      <c r="B19" s="3" t="s">
        <v>216</v>
      </c>
      <c r="C19" s="84">
        <f>(C17^C16*EXP(1)^-C17)/FACT(C16)</f>
        <v>0.0009118819655545165</v>
      </c>
      <c r="E19" t="s">
        <v>231</v>
      </c>
    </row>
    <row r="20" spans="1:3" ht="15">
      <c r="A20" s="46" t="s">
        <v>217</v>
      </c>
      <c r="B20" s="3" t="s">
        <v>117</v>
      </c>
      <c r="C20" s="3">
        <v>2</v>
      </c>
    </row>
    <row r="21" spans="2:3" ht="15">
      <c r="B21" s="3" t="s">
        <v>218</v>
      </c>
      <c r="C21" s="4">
        <f>1-POISSON(C20-1,C15,1)</f>
        <v>0.9927049442755638</v>
      </c>
    </row>
    <row r="22" spans="1:5" ht="15">
      <c r="A22" s="46" t="s">
        <v>219</v>
      </c>
      <c r="B22" s="3" t="s">
        <v>117</v>
      </c>
      <c r="C22" s="3">
        <v>1</v>
      </c>
      <c r="D22">
        <f>1/2</f>
        <v>0.5</v>
      </c>
      <c r="E22" t="s">
        <v>220</v>
      </c>
    </row>
    <row r="23" spans="2:3" ht="15">
      <c r="B23" s="3" t="s">
        <v>69</v>
      </c>
      <c r="C23" s="4">
        <f>C15*D22</f>
        <v>3.5</v>
      </c>
    </row>
    <row r="24" spans="2:3" ht="15">
      <c r="B24" s="3" t="s">
        <v>227</v>
      </c>
      <c r="C24" s="4">
        <f>1-POISSON(C22-1,C23,0)</f>
        <v>0.9698026165776812</v>
      </c>
    </row>
    <row r="25" spans="1:3" ht="15">
      <c r="A25" s="46" t="s">
        <v>221</v>
      </c>
      <c r="B25" s="3" t="s">
        <v>117</v>
      </c>
      <c r="C25" s="3">
        <v>5</v>
      </c>
    </row>
    <row r="26" spans="2:3" ht="15">
      <c r="B26" s="3" t="s">
        <v>222</v>
      </c>
      <c r="C26" s="4">
        <f>1-POISSON(C25-1,C15,1)</f>
        <v>0.8270083921179272</v>
      </c>
    </row>
    <row r="38" spans="2:3" ht="15">
      <c r="B38" s="75" t="s">
        <v>117</v>
      </c>
      <c r="C38" s="75" t="s">
        <v>197</v>
      </c>
    </row>
    <row r="39" spans="2:3" ht="15">
      <c r="B39">
        <v>0</v>
      </c>
      <c r="C39" s="4">
        <f>POISSON(B39,$C$10,0)</f>
        <v>0.0009118819655545235</v>
      </c>
    </row>
    <row r="40" spans="2:3" ht="15">
      <c r="B40">
        <v>1</v>
      </c>
      <c r="C40" s="4">
        <f aca="true" t="shared" si="0" ref="C40:C69">POISSON(B40,$C$10,0)</f>
        <v>0.006383173758881665</v>
      </c>
    </row>
    <row r="41" spans="2:3" ht="15">
      <c r="B41">
        <v>2</v>
      </c>
      <c r="C41" s="4">
        <f t="shared" si="0"/>
        <v>0.022341108156085827</v>
      </c>
    </row>
    <row r="42" spans="2:3" ht="15">
      <c r="B42">
        <v>3</v>
      </c>
      <c r="C42" s="4">
        <f t="shared" si="0"/>
        <v>0.05212925236420027</v>
      </c>
    </row>
    <row r="43" spans="2:3" ht="15">
      <c r="B43">
        <v>4</v>
      </c>
      <c r="C43" s="4">
        <f t="shared" si="0"/>
        <v>0.09122619163735048</v>
      </c>
    </row>
    <row r="44" spans="2:3" ht="15">
      <c r="B44">
        <v>5</v>
      </c>
      <c r="C44" s="4">
        <f t="shared" si="0"/>
        <v>0.12771666829229067</v>
      </c>
    </row>
    <row r="45" spans="2:3" ht="15">
      <c r="B45">
        <v>6</v>
      </c>
      <c r="C45" s="4">
        <f t="shared" si="0"/>
        <v>0.14900277967433911</v>
      </c>
    </row>
    <row r="46" spans="2:3" ht="15">
      <c r="B46">
        <v>7</v>
      </c>
      <c r="C46" s="4">
        <f t="shared" si="0"/>
        <v>0.14900277967433911</v>
      </c>
    </row>
    <row r="47" spans="2:3" ht="15">
      <c r="B47">
        <v>8</v>
      </c>
      <c r="C47" s="4">
        <f t="shared" si="0"/>
        <v>0.13037743221504672</v>
      </c>
    </row>
    <row r="48" spans="2:3" ht="15">
      <c r="B48">
        <v>9</v>
      </c>
      <c r="C48" s="4">
        <f t="shared" si="0"/>
        <v>0.1014046695005919</v>
      </c>
    </row>
    <row r="49" spans="2:3" ht="15">
      <c r="B49">
        <v>10</v>
      </c>
      <c r="C49" s="4">
        <f t="shared" si="0"/>
        <v>0.07098326865041432</v>
      </c>
    </row>
    <row r="50" spans="2:3" ht="15">
      <c r="B50">
        <v>11</v>
      </c>
      <c r="C50" s="4">
        <f t="shared" si="0"/>
        <v>0.045171170959354565</v>
      </c>
    </row>
    <row r="51" spans="2:3" ht="15">
      <c r="B51">
        <v>12</v>
      </c>
      <c r="C51" s="4">
        <f t="shared" si="0"/>
        <v>0.026349849726290165</v>
      </c>
    </row>
    <row r="52" spans="2:3" ht="15">
      <c r="B52">
        <v>13</v>
      </c>
      <c r="C52" s="4">
        <f t="shared" si="0"/>
        <v>0.014188380621848549</v>
      </c>
    </row>
    <row r="53" spans="2:3" ht="15">
      <c r="B53">
        <v>14</v>
      </c>
      <c r="C53" s="4">
        <f t="shared" si="0"/>
        <v>0.007094190310924274</v>
      </c>
    </row>
    <row r="54" spans="2:3" ht="15">
      <c r="B54">
        <v>15</v>
      </c>
      <c r="C54" s="4">
        <f t="shared" si="0"/>
        <v>0.003310622145097995</v>
      </c>
    </row>
    <row r="55" spans="2:3" ht="15">
      <c r="B55">
        <v>16</v>
      </c>
      <c r="C55" s="4">
        <f t="shared" si="0"/>
        <v>0.0014483971884803727</v>
      </c>
    </row>
    <row r="56" spans="2:3" ht="15">
      <c r="B56">
        <v>17</v>
      </c>
      <c r="C56" s="4">
        <f t="shared" si="0"/>
        <v>0.0005963988423154476</v>
      </c>
    </row>
    <row r="57" spans="2:3" ht="15">
      <c r="B57">
        <v>18</v>
      </c>
      <c r="C57" s="4">
        <f t="shared" si="0"/>
        <v>0.00023193288312267404</v>
      </c>
    </row>
    <row r="58" spans="2:3" ht="15">
      <c r="B58">
        <v>19</v>
      </c>
      <c r="C58" s="4">
        <f t="shared" si="0"/>
        <v>8.544895693993254E-05</v>
      </c>
    </row>
    <row r="59" spans="2:3" ht="15">
      <c r="B59">
        <v>20</v>
      </c>
      <c r="C59" s="4">
        <f t="shared" si="0"/>
        <v>2.9907134928976392E-05</v>
      </c>
    </row>
    <row r="60" spans="2:3" ht="15">
      <c r="B60">
        <v>21</v>
      </c>
      <c r="C60" s="4">
        <f t="shared" si="0"/>
        <v>9.969044976325463E-06</v>
      </c>
    </row>
    <row r="61" spans="2:3" ht="15">
      <c r="B61">
        <v>22</v>
      </c>
      <c r="C61" s="4">
        <f t="shared" si="0"/>
        <v>3.1719688561035565E-06</v>
      </c>
    </row>
    <row r="62" spans="2:3" ht="15">
      <c r="B62">
        <v>23</v>
      </c>
      <c r="C62" s="4">
        <f t="shared" si="0"/>
        <v>9.653818257706479E-07</v>
      </c>
    </row>
    <row r="63" spans="2:3" ht="15">
      <c r="B63">
        <v>24</v>
      </c>
      <c r="C63" s="4">
        <f t="shared" si="0"/>
        <v>2.815696991831056E-07</v>
      </c>
    </row>
    <row r="64" spans="2:3" ht="15">
      <c r="B64">
        <v>25</v>
      </c>
      <c r="C64" s="4">
        <f t="shared" si="0"/>
        <v>7.883951577126958E-08</v>
      </c>
    </row>
    <row r="65" spans="2:3" ht="15">
      <c r="B65">
        <v>26</v>
      </c>
      <c r="C65" s="4">
        <f t="shared" si="0"/>
        <v>2.1226023476880272E-08</v>
      </c>
    </row>
    <row r="66" spans="2:3" ht="15">
      <c r="B66">
        <v>27</v>
      </c>
      <c r="C66" s="4">
        <f t="shared" si="0"/>
        <v>5.503043123635626E-09</v>
      </c>
    </row>
    <row r="67" spans="2:3" ht="15">
      <c r="B67">
        <v>28</v>
      </c>
      <c r="C67" s="4">
        <f t="shared" si="0"/>
        <v>1.3757607809089064E-09</v>
      </c>
    </row>
    <row r="68" spans="2:3" ht="15">
      <c r="B68">
        <v>29</v>
      </c>
      <c r="C68" s="4">
        <f t="shared" si="0"/>
        <v>3.320801884952533E-10</v>
      </c>
    </row>
    <row r="69" spans="2:3" ht="15">
      <c r="B69">
        <v>30</v>
      </c>
      <c r="C69" s="4">
        <f t="shared" si="0"/>
        <v>7.74853773155591E-11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="70" zoomScaleNormal="70" zoomScalePageLayoutView="0" workbookViewId="0" topLeftCell="A1">
      <selection activeCell="B30" sqref="B30"/>
    </sheetView>
  </sheetViews>
  <sheetFormatPr defaultColWidth="9.140625" defaultRowHeight="15"/>
  <cols>
    <col min="1" max="1" width="28.28125" style="0" customWidth="1"/>
    <col min="2" max="2" width="11.140625" style="0" customWidth="1"/>
    <col min="4" max="4" width="12.7109375" style="0" bestFit="1" customWidth="1"/>
    <col min="5" max="5" width="14.8515625" style="0" customWidth="1"/>
    <col min="6" max="6" width="16.421875" style="0" customWidth="1"/>
    <col min="7" max="7" width="18.7109375" style="0" customWidth="1"/>
    <col min="8" max="8" width="15.57421875" style="0" customWidth="1"/>
  </cols>
  <sheetData>
    <row r="1" spans="1:4" ht="15">
      <c r="A1" s="13" t="s">
        <v>15</v>
      </c>
      <c r="B1" s="14"/>
      <c r="C1" s="14"/>
      <c r="D1" s="14"/>
    </row>
    <row r="2" spans="1:2" ht="15">
      <c r="A2" s="15" t="s">
        <v>16</v>
      </c>
      <c r="B2" s="3">
        <v>3</v>
      </c>
    </row>
    <row r="3" spans="1:2" ht="15">
      <c r="A3" s="15" t="s">
        <v>17</v>
      </c>
      <c r="B3" s="3">
        <v>2</v>
      </c>
    </row>
    <row r="4" spans="1:2" ht="15">
      <c r="A4" s="15" t="s">
        <v>18</v>
      </c>
      <c r="B4" s="3">
        <v>2</v>
      </c>
    </row>
    <row r="5" spans="1:6" ht="15">
      <c r="A5" s="15" t="s">
        <v>19</v>
      </c>
      <c r="B5" s="3">
        <v>2</v>
      </c>
      <c r="F5" s="16" t="s">
        <v>20</v>
      </c>
    </row>
    <row r="6" spans="1:6" ht="15">
      <c r="A6" s="15" t="s">
        <v>21</v>
      </c>
      <c r="B6" s="4">
        <f>PRODUCT(B3:B5)</f>
        <v>8</v>
      </c>
      <c r="C6" t="s">
        <v>22</v>
      </c>
      <c r="F6" s="3" t="s">
        <v>23</v>
      </c>
    </row>
    <row r="7" spans="1:6" ht="30">
      <c r="A7" s="15" t="s">
        <v>24</v>
      </c>
      <c r="B7" s="4">
        <f>1/B6</f>
        <v>0.125</v>
      </c>
      <c r="C7" t="s">
        <v>25</v>
      </c>
      <c r="F7" s="16" t="str">
        <f>"Notation for "&amp;F6&amp;" is "&amp;LEFT(F6,1)</f>
        <v>Notation for Heads is H</v>
      </c>
    </row>
    <row r="8" spans="1:6" ht="15">
      <c r="A8" s="12"/>
      <c r="F8" s="17" t="str">
        <f>LEFT(F6,1)</f>
        <v>H</v>
      </c>
    </row>
    <row r="9" spans="1:7" ht="30">
      <c r="A9" s="16" t="s">
        <v>57</v>
      </c>
      <c r="B9" s="16" t="s">
        <v>26</v>
      </c>
      <c r="C9" s="16" t="s">
        <v>27</v>
      </c>
      <c r="D9" s="16" t="s">
        <v>28</v>
      </c>
      <c r="E9" s="2" t="s">
        <v>58</v>
      </c>
      <c r="F9" s="2" t="s">
        <v>59</v>
      </c>
      <c r="G9" s="2" t="s">
        <v>63</v>
      </c>
    </row>
    <row r="10" spans="1:7" ht="15">
      <c r="A10" s="15">
        <v>1</v>
      </c>
      <c r="B10" s="3" t="s">
        <v>29</v>
      </c>
      <c r="C10" s="3" t="s">
        <v>29</v>
      </c>
      <c r="D10" s="3" t="s">
        <v>29</v>
      </c>
      <c r="E10" s="4" t="str">
        <f>"("&amp;B10&amp;", "&amp;C10&amp;", "&amp;D10&amp;")"</f>
        <v>(H, H, H)</v>
      </c>
      <c r="F10" s="4">
        <f aca="true" t="shared" si="0" ref="F10:F17">1/$B$6</f>
        <v>0.125</v>
      </c>
      <c r="G10" s="4">
        <f aca="true" t="shared" si="1" ref="G10:G17">COUNTIF(B10:D10,$F$8)</f>
        <v>3</v>
      </c>
    </row>
    <row r="11" spans="1:7" ht="15">
      <c r="A11" s="15">
        <v>2</v>
      </c>
      <c r="B11" s="3" t="s">
        <v>30</v>
      </c>
      <c r="C11" s="3" t="s">
        <v>29</v>
      </c>
      <c r="D11" s="3" t="s">
        <v>29</v>
      </c>
      <c r="E11" s="4" t="str">
        <f aca="true" t="shared" si="2" ref="E11:E17">"("&amp;B11&amp;", "&amp;C11&amp;", "&amp;D11&amp;")"</f>
        <v>(T, H, H)</v>
      </c>
      <c r="F11" s="4">
        <f t="shared" si="0"/>
        <v>0.125</v>
      </c>
      <c r="G11" s="4">
        <f t="shared" si="1"/>
        <v>2</v>
      </c>
    </row>
    <row r="12" spans="1:7" ht="15">
      <c r="A12" s="15">
        <v>3</v>
      </c>
      <c r="B12" s="3" t="s">
        <v>29</v>
      </c>
      <c r="C12" s="3" t="s">
        <v>30</v>
      </c>
      <c r="D12" s="3" t="s">
        <v>29</v>
      </c>
      <c r="E12" s="4" t="str">
        <f t="shared" si="2"/>
        <v>(H, T, H)</v>
      </c>
      <c r="F12" s="4">
        <f t="shared" si="0"/>
        <v>0.125</v>
      </c>
      <c r="G12" s="4">
        <f t="shared" si="1"/>
        <v>2</v>
      </c>
    </row>
    <row r="13" spans="1:7" ht="15">
      <c r="A13" s="15">
        <v>4</v>
      </c>
      <c r="B13" s="3" t="s">
        <v>29</v>
      </c>
      <c r="C13" s="3" t="s">
        <v>29</v>
      </c>
      <c r="D13" s="3" t="s">
        <v>30</v>
      </c>
      <c r="E13" s="4" t="str">
        <f t="shared" si="2"/>
        <v>(H, H, T)</v>
      </c>
      <c r="F13" s="4">
        <f t="shared" si="0"/>
        <v>0.125</v>
      </c>
      <c r="G13" s="4">
        <f t="shared" si="1"/>
        <v>2</v>
      </c>
    </row>
    <row r="14" spans="1:7" ht="15">
      <c r="A14" s="15">
        <v>5</v>
      </c>
      <c r="B14" s="3" t="s">
        <v>30</v>
      </c>
      <c r="C14" s="3" t="s">
        <v>30</v>
      </c>
      <c r="D14" s="3" t="s">
        <v>29</v>
      </c>
      <c r="E14" s="4" t="str">
        <f t="shared" si="2"/>
        <v>(T, T, H)</v>
      </c>
      <c r="F14" s="4">
        <f t="shared" si="0"/>
        <v>0.125</v>
      </c>
      <c r="G14" s="4">
        <f t="shared" si="1"/>
        <v>1</v>
      </c>
    </row>
    <row r="15" spans="1:7" ht="15">
      <c r="A15" s="15">
        <v>6</v>
      </c>
      <c r="B15" s="3" t="s">
        <v>30</v>
      </c>
      <c r="C15" s="3" t="s">
        <v>29</v>
      </c>
      <c r="D15" s="3" t="s">
        <v>30</v>
      </c>
      <c r="E15" s="4" t="str">
        <f t="shared" si="2"/>
        <v>(T, H, T)</v>
      </c>
      <c r="F15" s="4">
        <f t="shared" si="0"/>
        <v>0.125</v>
      </c>
      <c r="G15" s="4">
        <f t="shared" si="1"/>
        <v>1</v>
      </c>
    </row>
    <row r="16" spans="1:7" ht="15">
      <c r="A16" s="15">
        <v>7</v>
      </c>
      <c r="B16" s="3" t="s">
        <v>29</v>
      </c>
      <c r="C16" s="3" t="s">
        <v>30</v>
      </c>
      <c r="D16" s="3" t="s">
        <v>30</v>
      </c>
      <c r="E16" s="4" t="str">
        <f t="shared" si="2"/>
        <v>(H, T, T)</v>
      </c>
      <c r="F16" s="4">
        <f t="shared" si="0"/>
        <v>0.125</v>
      </c>
      <c r="G16" s="4">
        <f t="shared" si="1"/>
        <v>1</v>
      </c>
    </row>
    <row r="17" spans="1:7" ht="15">
      <c r="A17" s="15">
        <v>8</v>
      </c>
      <c r="B17" s="3" t="s">
        <v>30</v>
      </c>
      <c r="C17" s="3" t="s">
        <v>30</v>
      </c>
      <c r="D17" s="3" t="s">
        <v>30</v>
      </c>
      <c r="E17" s="4" t="str">
        <f t="shared" si="2"/>
        <v>(T, T, T)</v>
      </c>
      <c r="F17" s="4">
        <f t="shared" si="0"/>
        <v>0.125</v>
      </c>
      <c r="G17" s="4">
        <f t="shared" si="1"/>
        <v>0</v>
      </c>
    </row>
    <row r="18" spans="1:6" ht="15">
      <c r="A18" s="12"/>
      <c r="F18">
        <f>SUM(F10:F17)</f>
        <v>1</v>
      </c>
    </row>
    <row r="19" spans="1:2" ht="15">
      <c r="A19" t="s">
        <v>132</v>
      </c>
      <c r="B19" t="s">
        <v>60</v>
      </c>
    </row>
    <row r="20" spans="5:7" ht="15">
      <c r="E20" t="s">
        <v>36</v>
      </c>
      <c r="F20" t="s">
        <v>37</v>
      </c>
      <c r="G20" t="s">
        <v>41</v>
      </c>
    </row>
    <row r="21" spans="1:7" ht="15">
      <c r="A21" s="6" t="s">
        <v>61</v>
      </c>
      <c r="B21" s="6" t="s">
        <v>64</v>
      </c>
      <c r="C21" s="6" t="s">
        <v>62</v>
      </c>
      <c r="D21" s="6" t="s">
        <v>65</v>
      </c>
      <c r="F21" t="s">
        <v>38</v>
      </c>
      <c r="G21" t="s">
        <v>42</v>
      </c>
    </row>
    <row r="22" spans="1:7" ht="15">
      <c r="A22" s="3">
        <v>0</v>
      </c>
      <c r="B22" s="4">
        <f>COUNTIF($G$10:$G$17,A22)</f>
        <v>1</v>
      </c>
      <c r="C22" s="4">
        <f>B22/$B$26</f>
        <v>0.125</v>
      </c>
      <c r="D22" s="4" t="b">
        <f>C22&gt;=0</f>
        <v>1</v>
      </c>
      <c r="F22" t="s">
        <v>39</v>
      </c>
      <c r="G22" t="s">
        <v>43</v>
      </c>
    </row>
    <row r="23" spans="1:7" ht="15">
      <c r="A23" s="3">
        <v>1</v>
      </c>
      <c r="B23" s="4">
        <f>COUNTIF($G$10:$G$17,A23)</f>
        <v>3</v>
      </c>
      <c r="C23" s="4">
        <f>B23/$B$26</f>
        <v>0.375</v>
      </c>
      <c r="D23" s="4" t="b">
        <f>C23&gt;=0</f>
        <v>1</v>
      </c>
      <c r="F23" t="s">
        <v>40</v>
      </c>
      <c r="G23" t="s">
        <v>48</v>
      </c>
    </row>
    <row r="24" spans="1:7" ht="15">
      <c r="A24" s="3">
        <v>2</v>
      </c>
      <c r="B24" s="4">
        <f>COUNTIF($G$10:$G$17,A24)</f>
        <v>3</v>
      </c>
      <c r="C24" s="4">
        <f>B24/$B$26</f>
        <v>0.375</v>
      </c>
      <c r="D24" s="4" t="b">
        <f>C24&gt;=0</f>
        <v>1</v>
      </c>
      <c r="F24" t="s">
        <v>45</v>
      </c>
      <c r="G24" t="s">
        <v>49</v>
      </c>
    </row>
    <row r="25" spans="1:7" ht="15">
      <c r="A25" s="3">
        <v>3</v>
      </c>
      <c r="B25" s="4">
        <f>COUNTIF($G$10:$G$17,A25)</f>
        <v>1</v>
      </c>
      <c r="C25" s="4">
        <f>B25/$B$26</f>
        <v>0.125</v>
      </c>
      <c r="D25" s="4" t="b">
        <f>C25&gt;=0</f>
        <v>1</v>
      </c>
      <c r="F25" t="s">
        <v>46</v>
      </c>
      <c r="G25" t="s">
        <v>44</v>
      </c>
    </row>
    <row r="26" spans="2:7" ht="15">
      <c r="B26">
        <f>SUM(B22:B25)</f>
        <v>8</v>
      </c>
      <c r="C26">
        <f>SUM(C22:C25)</f>
        <v>1</v>
      </c>
      <c r="F26" t="s">
        <v>47</v>
      </c>
      <c r="G26" t="s">
        <v>50</v>
      </c>
    </row>
    <row r="28" spans="1:2" ht="15">
      <c r="A28" s="3" t="s">
        <v>66</v>
      </c>
      <c r="B28" s="4">
        <f>C22</f>
        <v>0.125</v>
      </c>
    </row>
    <row r="29" spans="1:2" ht="15">
      <c r="A29" s="3" t="s">
        <v>67</v>
      </c>
      <c r="B29" s="4">
        <f>SUM(C24:C25)</f>
        <v>0.5</v>
      </c>
    </row>
    <row r="30" spans="1:3" ht="15">
      <c r="A30" s="3" t="s">
        <v>232</v>
      </c>
      <c r="B30" s="4">
        <f>SUM(C22,C25)</f>
        <v>0.25</v>
      </c>
      <c r="C30">
        <f>C22+C25</f>
        <v>0.25</v>
      </c>
    </row>
    <row r="31" spans="1:3" ht="15">
      <c r="A31" s="3" t="s">
        <v>68</v>
      </c>
      <c r="B31" s="4">
        <f>SUM(C22:C23,C25)</f>
        <v>0.625</v>
      </c>
      <c r="C31">
        <f>1-C24</f>
        <v>0.625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J24"/>
  <sheetViews>
    <sheetView zoomScale="70" zoomScaleNormal="70" zoomScalePageLayoutView="0" workbookViewId="0" topLeftCell="A1">
      <selection activeCell="A11" sqref="A11"/>
    </sheetView>
  </sheetViews>
  <sheetFormatPr defaultColWidth="9.140625" defaultRowHeight="15"/>
  <cols>
    <col min="1" max="1" width="20.421875" style="0" customWidth="1"/>
    <col min="2" max="2" width="11.421875" style="0" customWidth="1"/>
    <col min="3" max="3" width="13.7109375" style="0" customWidth="1"/>
    <col min="4" max="4" width="19.57421875" style="0" customWidth="1"/>
    <col min="5" max="5" width="7.421875" style="0" customWidth="1"/>
    <col min="6" max="6" width="5.57421875" style="0" customWidth="1"/>
    <col min="8" max="8" width="3.00390625" style="0" bestFit="1" customWidth="1"/>
  </cols>
  <sheetData>
    <row r="1" spans="1:10" ht="30">
      <c r="A1" s="18" t="s">
        <v>31</v>
      </c>
      <c r="B1" s="19"/>
      <c r="C1" s="19"/>
      <c r="D1" s="20"/>
      <c r="E1" s="45" t="s">
        <v>133</v>
      </c>
      <c r="F1" s="45"/>
      <c r="G1" s="45"/>
      <c r="H1" s="45"/>
      <c r="I1" s="45"/>
      <c r="J1" s="45"/>
    </row>
    <row r="2" spans="1:10" ht="15">
      <c r="A2" s="18" t="s">
        <v>32</v>
      </c>
      <c r="B2" s="19"/>
      <c r="C2" s="19"/>
      <c r="D2" s="20"/>
      <c r="E2" s="40" t="s">
        <v>37</v>
      </c>
      <c r="F2" s="46" t="s">
        <v>41</v>
      </c>
      <c r="G2" s="47"/>
      <c r="H2" s="47"/>
      <c r="I2" s="47"/>
      <c r="J2" s="48"/>
    </row>
    <row r="3" spans="1:10" ht="15">
      <c r="A3" s="18" t="s">
        <v>33</v>
      </c>
      <c r="B3" s="19"/>
      <c r="C3" s="19"/>
      <c r="D3" s="20"/>
      <c r="E3" s="40" t="s">
        <v>38</v>
      </c>
      <c r="F3" s="46" t="s">
        <v>42</v>
      </c>
      <c r="G3" s="47"/>
      <c r="H3" s="47"/>
      <c r="I3" s="47"/>
      <c r="J3" s="48"/>
    </row>
    <row r="4" spans="1:10" ht="15">
      <c r="A4" s="18" t="s">
        <v>34</v>
      </c>
      <c r="B4" s="19"/>
      <c r="C4" s="19"/>
      <c r="D4" s="20"/>
      <c r="E4" s="40" t="s">
        <v>39</v>
      </c>
      <c r="F4" s="46" t="s">
        <v>43</v>
      </c>
      <c r="G4" s="47"/>
      <c r="H4" s="47"/>
      <c r="I4" s="47"/>
      <c r="J4" s="48"/>
    </row>
    <row r="5" spans="1:10" ht="15">
      <c r="A5" s="18" t="s">
        <v>35</v>
      </c>
      <c r="B5" s="19"/>
      <c r="C5" s="19"/>
      <c r="D5" s="20"/>
      <c r="E5" s="40" t="s">
        <v>40</v>
      </c>
      <c r="F5" s="46" t="s">
        <v>48</v>
      </c>
      <c r="G5" s="47"/>
      <c r="H5" s="47"/>
      <c r="I5" s="47"/>
      <c r="J5" s="48"/>
    </row>
    <row r="6" spans="1:10" ht="30">
      <c r="A6" s="18" t="s">
        <v>51</v>
      </c>
      <c r="B6" s="19"/>
      <c r="C6" s="19"/>
      <c r="D6" s="20"/>
      <c r="E6" s="40" t="s">
        <v>45</v>
      </c>
      <c r="F6" s="46" t="s">
        <v>49</v>
      </c>
      <c r="G6" s="47"/>
      <c r="H6" s="47"/>
      <c r="I6" s="47"/>
      <c r="J6" s="48"/>
    </row>
    <row r="7" spans="5:10" ht="15">
      <c r="E7" s="40" t="s">
        <v>46</v>
      </c>
      <c r="F7" s="46" t="s">
        <v>44</v>
      </c>
      <c r="G7" s="47"/>
      <c r="H7" s="47"/>
      <c r="I7" s="47"/>
      <c r="J7" s="48"/>
    </row>
    <row r="8" spans="1:10" ht="30">
      <c r="A8" s="15" t="s">
        <v>52</v>
      </c>
      <c r="B8" s="43"/>
      <c r="C8" s="21"/>
      <c r="D8" s="22"/>
      <c r="E8" s="40" t="s">
        <v>47</v>
      </c>
      <c r="F8" s="46" t="s">
        <v>50</v>
      </c>
      <c r="G8" s="47"/>
      <c r="H8" s="47"/>
      <c r="I8" s="47"/>
      <c r="J8" s="48"/>
    </row>
    <row r="10" spans="1:6" ht="75">
      <c r="A10" s="2" t="s">
        <v>81</v>
      </c>
      <c r="B10" s="23" t="s">
        <v>8</v>
      </c>
      <c r="C10" s="23" t="s">
        <v>9</v>
      </c>
      <c r="D10" s="2" t="s">
        <v>10</v>
      </c>
      <c r="E10" s="2" t="s">
        <v>53</v>
      </c>
      <c r="F10" s="2" t="s">
        <v>54</v>
      </c>
    </row>
    <row r="11" spans="1:6" ht="15">
      <c r="A11" s="3"/>
      <c r="B11" s="3"/>
      <c r="C11" s="4"/>
      <c r="D11" s="4"/>
      <c r="E11" s="3" t="str">
        <f aca="true" t="shared" si="0" ref="E11:F14">LEFT(E$10,1)&amp;"("&amp;$B11&amp;")"</f>
        <v>P()</v>
      </c>
      <c r="F11" s="3" t="str">
        <f t="shared" si="0"/>
        <v>f()</v>
      </c>
    </row>
    <row r="12" spans="1:6" ht="15">
      <c r="A12" s="3"/>
      <c r="B12" s="3"/>
      <c r="C12" s="4"/>
      <c r="D12" s="4"/>
      <c r="E12" s="3" t="str">
        <f t="shared" si="0"/>
        <v>P()</v>
      </c>
      <c r="F12" s="3" t="str">
        <f t="shared" si="0"/>
        <v>f()</v>
      </c>
    </row>
    <row r="13" spans="1:6" ht="15">
      <c r="A13" s="3"/>
      <c r="B13" s="3"/>
      <c r="C13" s="4"/>
      <c r="D13" s="4"/>
      <c r="E13" s="3" t="str">
        <f t="shared" si="0"/>
        <v>P()</v>
      </c>
      <c r="F13" s="3" t="str">
        <f t="shared" si="0"/>
        <v>f()</v>
      </c>
    </row>
    <row r="14" spans="1:6" ht="15.75" thickBot="1">
      <c r="A14" s="25"/>
      <c r="B14" s="3"/>
      <c r="C14" s="4"/>
      <c r="D14" s="4"/>
      <c r="E14" s="3" t="str">
        <f t="shared" si="0"/>
        <v>P()</v>
      </c>
      <c r="F14" s="3" t="str">
        <f t="shared" si="0"/>
        <v>f()</v>
      </c>
    </row>
    <row r="15" spans="1:3" ht="15.75" thickBot="1">
      <c r="A15" s="5"/>
      <c r="C15" s="5"/>
    </row>
    <row r="16" ht="15.75" thickTop="1">
      <c r="J16" t="s">
        <v>11</v>
      </c>
    </row>
    <row r="17" ht="15">
      <c r="A17" t="s">
        <v>55</v>
      </c>
    </row>
    <row r="18" ht="15">
      <c r="G18" t="s">
        <v>56</v>
      </c>
    </row>
    <row r="19" spans="1:9" ht="15">
      <c r="A19" s="3">
        <v>2</v>
      </c>
      <c r="B19" s="3" t="str">
        <f>"&lt;="&amp;A19</f>
        <v>&lt;=2</v>
      </c>
      <c r="C19" s="3" t="str">
        <f>"P(x"&amp;B19&amp;")"</f>
        <v>P(x&lt;=2)</v>
      </c>
      <c r="D19" s="3" t="s">
        <v>137</v>
      </c>
      <c r="E19" s="4"/>
      <c r="G19" s="4"/>
      <c r="I19" t="s">
        <v>138</v>
      </c>
    </row>
    <row r="20" spans="1:9" ht="15">
      <c r="A20" s="3">
        <v>2</v>
      </c>
      <c r="B20" s="3" t="str">
        <f>"&lt;"&amp;A20</f>
        <v>&lt;2</v>
      </c>
      <c r="C20" s="3" t="str">
        <f>"P(x"&amp;B20&amp;")"</f>
        <v>P(x&lt;2)</v>
      </c>
      <c r="D20" s="3" t="s">
        <v>136</v>
      </c>
      <c r="E20" s="4"/>
      <c r="G20" s="4"/>
      <c r="I20" t="s">
        <v>139</v>
      </c>
    </row>
    <row r="21" spans="1:9" ht="15">
      <c r="A21" s="3">
        <v>2</v>
      </c>
      <c r="B21" s="3" t="str">
        <f>"&gt;="&amp;A21</f>
        <v>&gt;=2</v>
      </c>
      <c r="C21" s="3" t="str">
        <f>"P(x"&amp;B21&amp;")"</f>
        <v>P(x&gt;=2)</v>
      </c>
      <c r="D21" s="3" t="s">
        <v>134</v>
      </c>
      <c r="E21" s="4"/>
      <c r="G21" s="4"/>
      <c r="I21" t="s">
        <v>140</v>
      </c>
    </row>
    <row r="22" spans="1:9" ht="15">
      <c r="A22" s="3">
        <v>2</v>
      </c>
      <c r="B22" s="3" t="str">
        <f>"&gt;"&amp;A22</f>
        <v>&gt;2</v>
      </c>
      <c r="C22" s="3" t="str">
        <f>"P(x"&amp;B22&amp;")"</f>
        <v>P(x&gt;2)</v>
      </c>
      <c r="D22" s="3" t="s">
        <v>135</v>
      </c>
      <c r="E22" s="4"/>
      <c r="G22" s="4"/>
      <c r="I22" t="s">
        <v>141</v>
      </c>
    </row>
    <row r="23" ht="15">
      <c r="I23" t="s">
        <v>142</v>
      </c>
    </row>
    <row r="24" ht="15">
      <c r="I24" s="49" t="s">
        <v>144</v>
      </c>
    </row>
  </sheetData>
  <sheetProtection/>
  <hyperlinks>
    <hyperlink ref="I24" r:id="rId1" tooltip="Excel Magic Trick #203: SUMIF function formula 21 Examples" display="http://www.youtube.com/watch?v=-2hp9LuJyx4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20.421875" style="0" customWidth="1"/>
    <col min="2" max="2" width="11.421875" style="0" customWidth="1"/>
    <col min="3" max="3" width="13.7109375" style="0" customWidth="1"/>
    <col min="4" max="4" width="19.57421875" style="0" customWidth="1"/>
    <col min="5" max="5" width="7.421875" style="0" customWidth="1"/>
    <col min="6" max="6" width="5.57421875" style="0" customWidth="1"/>
    <col min="8" max="8" width="3.00390625" style="0" bestFit="1" customWidth="1"/>
  </cols>
  <sheetData>
    <row r="1" spans="1:10" ht="30">
      <c r="A1" s="18" t="s">
        <v>31</v>
      </c>
      <c r="B1" s="19"/>
      <c r="C1" s="19"/>
      <c r="D1" s="20"/>
      <c r="E1" s="45" t="s">
        <v>133</v>
      </c>
      <c r="F1" s="45"/>
      <c r="G1" s="45"/>
      <c r="H1" s="45"/>
      <c r="I1" s="45"/>
      <c r="J1" s="45"/>
    </row>
    <row r="2" spans="1:10" ht="15">
      <c r="A2" s="18" t="s">
        <v>32</v>
      </c>
      <c r="B2" s="19"/>
      <c r="C2" s="19"/>
      <c r="D2" s="20"/>
      <c r="E2" s="40" t="s">
        <v>37</v>
      </c>
      <c r="F2" s="46" t="s">
        <v>41</v>
      </c>
      <c r="G2" s="47"/>
      <c r="H2" s="47"/>
      <c r="I2" s="47"/>
      <c r="J2" s="48"/>
    </row>
    <row r="3" spans="1:10" ht="15">
      <c r="A3" s="18" t="s">
        <v>33</v>
      </c>
      <c r="B3" s="19"/>
      <c r="C3" s="19"/>
      <c r="D3" s="20"/>
      <c r="E3" s="40" t="s">
        <v>38</v>
      </c>
      <c r="F3" s="46" t="s">
        <v>42</v>
      </c>
      <c r="G3" s="47"/>
      <c r="H3" s="47"/>
      <c r="I3" s="47"/>
      <c r="J3" s="48"/>
    </row>
    <row r="4" spans="1:10" ht="15">
      <c r="A4" s="18" t="s">
        <v>34</v>
      </c>
      <c r="B4" s="19"/>
      <c r="C4" s="19"/>
      <c r="D4" s="20"/>
      <c r="E4" s="40" t="s">
        <v>39</v>
      </c>
      <c r="F4" s="46" t="s">
        <v>43</v>
      </c>
      <c r="G4" s="47"/>
      <c r="H4" s="47"/>
      <c r="I4" s="47"/>
      <c r="J4" s="48"/>
    </row>
    <row r="5" spans="1:10" ht="15">
      <c r="A5" s="18" t="s">
        <v>35</v>
      </c>
      <c r="B5" s="19"/>
      <c r="C5" s="19"/>
      <c r="D5" s="20"/>
      <c r="E5" s="40" t="s">
        <v>40</v>
      </c>
      <c r="F5" s="46" t="s">
        <v>48</v>
      </c>
      <c r="G5" s="47"/>
      <c r="H5" s="47"/>
      <c r="I5" s="47"/>
      <c r="J5" s="48"/>
    </row>
    <row r="6" spans="1:10" ht="30">
      <c r="A6" s="18" t="s">
        <v>51</v>
      </c>
      <c r="B6" s="19"/>
      <c r="C6" s="19"/>
      <c r="D6" s="20"/>
      <c r="E6" s="40" t="s">
        <v>45</v>
      </c>
      <c r="F6" s="46" t="s">
        <v>49</v>
      </c>
      <c r="G6" s="47"/>
      <c r="H6" s="47"/>
      <c r="I6" s="47"/>
      <c r="J6" s="48"/>
    </row>
    <row r="7" spans="5:10" ht="15">
      <c r="E7" s="40" t="s">
        <v>46</v>
      </c>
      <c r="F7" s="46" t="s">
        <v>44</v>
      </c>
      <c r="G7" s="47"/>
      <c r="H7" s="47"/>
      <c r="I7" s="47"/>
      <c r="J7" s="48"/>
    </row>
    <row r="8" spans="1:10" ht="30">
      <c r="A8" s="15" t="s">
        <v>52</v>
      </c>
      <c r="B8" s="43" t="s">
        <v>143</v>
      </c>
      <c r="C8" s="21"/>
      <c r="D8" s="22"/>
      <c r="E8" s="40" t="s">
        <v>47</v>
      </c>
      <c r="F8" s="46" t="s">
        <v>50</v>
      </c>
      <c r="G8" s="47"/>
      <c r="H8" s="47"/>
      <c r="I8" s="47"/>
      <c r="J8" s="48"/>
    </row>
    <row r="10" spans="1:6" ht="75">
      <c r="A10" s="2" t="s">
        <v>81</v>
      </c>
      <c r="B10" s="23" t="s">
        <v>8</v>
      </c>
      <c r="C10" s="23" t="s">
        <v>9</v>
      </c>
      <c r="D10" s="2" t="s">
        <v>10</v>
      </c>
      <c r="E10" s="2" t="s">
        <v>53</v>
      </c>
      <c r="F10" s="2" t="s">
        <v>54</v>
      </c>
    </row>
    <row r="11" spans="1:6" ht="15">
      <c r="A11" s="3">
        <v>3</v>
      </c>
      <c r="B11" s="3">
        <v>1</v>
      </c>
      <c r="C11" s="4">
        <f>A11/$A$15</f>
        <v>0.15</v>
      </c>
      <c r="D11" s="4" t="b">
        <f>C11&gt;=0</f>
        <v>1</v>
      </c>
      <c r="E11" s="3" t="str">
        <f aca="true" t="shared" si="0" ref="E11:F14">LEFT(E$10,1)&amp;"("&amp;$B11&amp;")"</f>
        <v>P(1)</v>
      </c>
      <c r="F11" s="3" t="str">
        <f t="shared" si="0"/>
        <v>f(1)</v>
      </c>
    </row>
    <row r="12" spans="1:6" ht="15">
      <c r="A12" s="3">
        <v>5</v>
      </c>
      <c r="B12" s="3">
        <v>2</v>
      </c>
      <c r="C12" s="4">
        <f>A12/$A$15</f>
        <v>0.25</v>
      </c>
      <c r="D12" s="4" t="b">
        <f>C12&gt;=0</f>
        <v>1</v>
      </c>
      <c r="E12" s="3" t="str">
        <f t="shared" si="0"/>
        <v>P(2)</v>
      </c>
      <c r="F12" s="3" t="str">
        <f t="shared" si="0"/>
        <v>f(2)</v>
      </c>
    </row>
    <row r="13" spans="1:6" ht="15">
      <c r="A13" s="3">
        <v>8</v>
      </c>
      <c r="B13" s="3">
        <v>3</v>
      </c>
      <c r="C13" s="4">
        <f>A13/$A$15</f>
        <v>0.4</v>
      </c>
      <c r="D13" s="4" t="b">
        <f>C13&gt;=0</f>
        <v>1</v>
      </c>
      <c r="E13" s="3" t="str">
        <f t="shared" si="0"/>
        <v>P(3)</v>
      </c>
      <c r="F13" s="3" t="str">
        <f t="shared" si="0"/>
        <v>f(3)</v>
      </c>
    </row>
    <row r="14" spans="1:6" ht="15.75" thickBot="1">
      <c r="A14" s="25">
        <v>4</v>
      </c>
      <c r="B14" s="3">
        <v>4</v>
      </c>
      <c r="C14" s="4">
        <f>A14/$A$15</f>
        <v>0.2</v>
      </c>
      <c r="D14" s="4" t="b">
        <f>C14&gt;=0</f>
        <v>1</v>
      </c>
      <c r="E14" s="3" t="str">
        <f t="shared" si="0"/>
        <v>P(4)</v>
      </c>
      <c r="F14" s="3" t="str">
        <f t="shared" si="0"/>
        <v>f(4)</v>
      </c>
    </row>
    <row r="15" spans="1:3" ht="15.75" thickBot="1">
      <c r="A15" s="5">
        <f>SUM(A11:A14)</f>
        <v>20</v>
      </c>
      <c r="C15" s="5">
        <f>SUM(C11:C14)</f>
        <v>1</v>
      </c>
    </row>
    <row r="16" ht="15.75" thickTop="1">
      <c r="J16" t="s">
        <v>11</v>
      </c>
    </row>
    <row r="17" ht="15">
      <c r="A17" t="s">
        <v>55</v>
      </c>
    </row>
    <row r="18" ht="15">
      <c r="G18" t="s">
        <v>56</v>
      </c>
    </row>
    <row r="19" spans="1:9" ht="15">
      <c r="A19" s="3">
        <v>2</v>
      </c>
      <c r="B19" s="3" t="str">
        <f>"&lt;="&amp;A19</f>
        <v>&lt;=2</v>
      </c>
      <c r="C19" s="3" t="str">
        <f>"P(x"&amp;B19&amp;")"</f>
        <v>P(x&lt;=2)</v>
      </c>
      <c r="D19" s="3" t="s">
        <v>137</v>
      </c>
      <c r="E19" s="4">
        <f>SUM(C11:C12)</f>
        <v>0.4</v>
      </c>
      <c r="G19" s="4">
        <f>SUMIF($B$11:$B$14,B19,$C$11:$C$14)</f>
        <v>0.4</v>
      </c>
      <c r="I19" t="s">
        <v>138</v>
      </c>
    </row>
    <row r="20" spans="1:9" ht="15">
      <c r="A20" s="3">
        <v>2</v>
      </c>
      <c r="B20" s="3" t="str">
        <f>"&lt;"&amp;A20</f>
        <v>&lt;2</v>
      </c>
      <c r="C20" s="3" t="str">
        <f>"P(x"&amp;B20&amp;")"</f>
        <v>P(x&lt;2)</v>
      </c>
      <c r="D20" s="3" t="s">
        <v>136</v>
      </c>
      <c r="E20" s="4">
        <f>SUM(C11)</f>
        <v>0.15</v>
      </c>
      <c r="G20" s="4">
        <f>SUMIF($B$11:$B$14,B20,$C$11:$C$14)</f>
        <v>0.15</v>
      </c>
      <c r="I20" t="s">
        <v>139</v>
      </c>
    </row>
    <row r="21" spans="1:9" ht="15">
      <c r="A21" s="3">
        <v>2</v>
      </c>
      <c r="B21" s="3" t="str">
        <f>"&gt;="&amp;A21</f>
        <v>&gt;=2</v>
      </c>
      <c r="C21" s="3" t="str">
        <f>"P(x"&amp;B21&amp;")"</f>
        <v>P(x&gt;=2)</v>
      </c>
      <c r="D21" s="3" t="s">
        <v>134</v>
      </c>
      <c r="E21" s="4">
        <f>SUM(C12:C14)</f>
        <v>0.8500000000000001</v>
      </c>
      <c r="G21" s="4">
        <f>SUMIF($B$11:$B$14,B21,$C$11:$C$14)</f>
        <v>0.8500000000000001</v>
      </c>
      <c r="I21" t="s">
        <v>140</v>
      </c>
    </row>
    <row r="22" spans="1:9" ht="15">
      <c r="A22" s="3">
        <v>2</v>
      </c>
      <c r="B22" s="3" t="str">
        <f>"&gt;"&amp;A22</f>
        <v>&gt;2</v>
      </c>
      <c r="C22" s="3" t="str">
        <f>"P(x"&amp;B22&amp;")"</f>
        <v>P(x&gt;2)</v>
      </c>
      <c r="D22" s="3" t="s">
        <v>135</v>
      </c>
      <c r="E22" s="4">
        <f>SUM(C13:C14)</f>
        <v>0.6000000000000001</v>
      </c>
      <c r="G22" s="4">
        <f>SUMIF($B$11:$B$14,B22,$C$11:$C$14)</f>
        <v>0.6000000000000001</v>
      </c>
      <c r="I22" t="s">
        <v>141</v>
      </c>
    </row>
    <row r="23" ht="15">
      <c r="I23" t="s">
        <v>142</v>
      </c>
    </row>
    <row r="24" ht="15">
      <c r="I24" s="49" t="s">
        <v>144</v>
      </c>
    </row>
  </sheetData>
  <sheetProtection/>
  <hyperlinks>
    <hyperlink ref="I24" r:id="rId1" tooltip="Excel Magic Trick #203: SUMIF function formula 21 Examples" display="http://www.youtube.com/watch?v=-2hp9LuJyx4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E1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5" width="12.57421875" style="0" customWidth="1"/>
  </cols>
  <sheetData>
    <row r="1" spans="1:5" ht="45">
      <c r="A1" s="2" t="s">
        <v>12</v>
      </c>
      <c r="B1" s="2" t="s">
        <v>13</v>
      </c>
      <c r="C1" s="7" t="s">
        <v>10</v>
      </c>
      <c r="D1" s="2" t="s">
        <v>14</v>
      </c>
      <c r="E1" s="2" t="s">
        <v>10</v>
      </c>
    </row>
    <row r="2" spans="1:5" ht="15">
      <c r="A2" s="3">
        <v>1</v>
      </c>
      <c r="B2" s="8">
        <v>0.05</v>
      </c>
      <c r="C2" s="9"/>
      <c r="D2" s="8">
        <v>0.04</v>
      </c>
      <c r="E2" s="9"/>
    </row>
    <row r="3" spans="1:5" ht="15">
      <c r="A3" s="3">
        <v>2</v>
      </c>
      <c r="B3" s="8">
        <v>0.09</v>
      </c>
      <c r="C3" s="9"/>
      <c r="D3" s="8">
        <v>0.1</v>
      </c>
      <c r="E3" s="9"/>
    </row>
    <row r="4" spans="1:5" ht="15">
      <c r="A4" s="3">
        <v>3</v>
      </c>
      <c r="B4" s="8">
        <v>0.03</v>
      </c>
      <c r="C4" s="9"/>
      <c r="D4" s="8">
        <v>0.12</v>
      </c>
      <c r="E4" s="9"/>
    </row>
    <row r="5" spans="1:5" ht="15">
      <c r="A5" s="3">
        <v>4</v>
      </c>
      <c r="B5" s="8">
        <v>0.42</v>
      </c>
      <c r="C5" s="9"/>
      <c r="D5" s="8">
        <v>0.46</v>
      </c>
      <c r="E5" s="9"/>
    </row>
    <row r="6" spans="1:5" ht="15">
      <c r="A6" s="3">
        <v>5</v>
      </c>
      <c r="B6" s="8">
        <v>0.41</v>
      </c>
      <c r="C6" s="9"/>
      <c r="D6" s="8">
        <v>0.28</v>
      </c>
      <c r="E6" s="9"/>
    </row>
    <row r="7" spans="2:4" ht="15">
      <c r="B7" s="10"/>
      <c r="D7" s="10"/>
    </row>
    <row r="11" ht="15">
      <c r="C11" s="1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5" width="12.57421875" style="0" customWidth="1"/>
  </cols>
  <sheetData>
    <row r="1" spans="1:5" ht="45">
      <c r="A1" s="2" t="s">
        <v>12</v>
      </c>
      <c r="B1" s="2" t="s">
        <v>13</v>
      </c>
      <c r="C1" s="7" t="s">
        <v>10</v>
      </c>
      <c r="D1" s="2" t="s">
        <v>14</v>
      </c>
      <c r="E1" s="2" t="s">
        <v>10</v>
      </c>
    </row>
    <row r="2" spans="1:5" ht="15">
      <c r="A2" s="3">
        <v>1</v>
      </c>
      <c r="B2" s="8">
        <v>0.05</v>
      </c>
      <c r="C2" s="9" t="b">
        <f aca="true" t="shared" si="0" ref="C2:E6">B2&gt;=0</f>
        <v>1</v>
      </c>
      <c r="D2" s="8">
        <v>0.04</v>
      </c>
      <c r="E2" s="9" t="b">
        <f t="shared" si="0"/>
        <v>1</v>
      </c>
    </row>
    <row r="3" spans="1:5" ht="15">
      <c r="A3" s="3">
        <v>2</v>
      </c>
      <c r="B3" s="8">
        <v>0.09</v>
      </c>
      <c r="C3" s="9" t="b">
        <f t="shared" si="0"/>
        <v>1</v>
      </c>
      <c r="D3" s="8">
        <v>0.1</v>
      </c>
      <c r="E3" s="9" t="b">
        <f t="shared" si="0"/>
        <v>1</v>
      </c>
    </row>
    <row r="4" spans="1:5" ht="15">
      <c r="A4" s="3">
        <v>3</v>
      </c>
      <c r="B4" s="8">
        <v>0.03</v>
      </c>
      <c r="C4" s="9" t="b">
        <f t="shared" si="0"/>
        <v>1</v>
      </c>
      <c r="D4" s="8">
        <v>0.12</v>
      </c>
      <c r="E4" s="9" t="b">
        <f t="shared" si="0"/>
        <v>1</v>
      </c>
    </row>
    <row r="5" spans="1:5" ht="15">
      <c r="A5" s="3">
        <v>4</v>
      </c>
      <c r="B5" s="8">
        <v>0.42</v>
      </c>
      <c r="C5" s="9" t="b">
        <f t="shared" si="0"/>
        <v>1</v>
      </c>
      <c r="D5" s="8">
        <v>0.46</v>
      </c>
      <c r="E5" s="9" t="b">
        <f t="shared" si="0"/>
        <v>1</v>
      </c>
    </row>
    <row r="6" spans="1:5" ht="15">
      <c r="A6" s="3">
        <v>5</v>
      </c>
      <c r="B6" s="8">
        <v>0.41</v>
      </c>
      <c r="C6" s="9" t="b">
        <f t="shared" si="0"/>
        <v>1</v>
      </c>
      <c r="D6" s="8">
        <v>0.28</v>
      </c>
      <c r="E6" s="9" t="b">
        <f t="shared" si="0"/>
        <v>1</v>
      </c>
    </row>
    <row r="7" spans="2:4" ht="15">
      <c r="B7" s="10">
        <f>SUM(B2:B6)</f>
        <v>1</v>
      </c>
      <c r="D7" s="10">
        <f>SUM(D2:D6)</f>
        <v>1</v>
      </c>
    </row>
    <row r="11" ht="15">
      <c r="C11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K29"/>
  <sheetViews>
    <sheetView zoomScale="94" zoomScaleNormal="94" zoomScalePageLayoutView="0" workbookViewId="0" topLeftCell="A1">
      <selection activeCell="H3" sqref="H3"/>
    </sheetView>
  </sheetViews>
  <sheetFormatPr defaultColWidth="9.140625" defaultRowHeight="15"/>
  <cols>
    <col min="1" max="1" width="15.421875" style="0" customWidth="1"/>
    <col min="2" max="2" width="10.8515625" style="0" customWidth="1"/>
    <col min="3" max="3" width="15.140625" style="0" customWidth="1"/>
    <col min="4" max="4" width="1.7109375" style="0" customWidth="1"/>
    <col min="5" max="5" width="13.8515625" style="0" customWidth="1"/>
    <col min="6" max="6" width="22.28125" style="0" customWidth="1"/>
    <col min="7" max="7" width="12.57421875" style="0" customWidth="1"/>
    <col min="8" max="8" width="7.421875" style="0" customWidth="1"/>
    <col min="9" max="9" width="11.57421875" style="0" customWidth="1"/>
    <col min="10" max="10" width="9.140625" style="0" bestFit="1" customWidth="1"/>
    <col min="11" max="11" width="13.28125" style="0" bestFit="1" customWidth="1"/>
    <col min="13" max="13" width="13.421875" style="0" bestFit="1" customWidth="1"/>
  </cols>
  <sheetData>
    <row r="1" spans="1:11" ht="18.75">
      <c r="A1" s="24" t="s">
        <v>78</v>
      </c>
      <c r="B1" s="24"/>
      <c r="C1" s="24"/>
      <c r="E1" s="58" t="s">
        <v>159</v>
      </c>
      <c r="F1" s="58"/>
      <c r="G1" s="58"/>
      <c r="H1" s="58"/>
      <c r="I1" s="58"/>
      <c r="J1" s="58"/>
      <c r="K1" s="58"/>
    </row>
    <row r="2" spans="5:11" ht="60">
      <c r="E2" s="2" t="s">
        <v>8</v>
      </c>
      <c r="F2" s="2" t="s">
        <v>81</v>
      </c>
      <c r="G2" s="2" t="s">
        <v>9</v>
      </c>
      <c r="H2" s="2" t="s">
        <v>162</v>
      </c>
      <c r="I2" s="6" t="s">
        <v>75</v>
      </c>
      <c r="J2" s="6" t="s">
        <v>73</v>
      </c>
      <c r="K2" s="6" t="str">
        <f>J2&amp;"*f(x)"</f>
        <v>(X-mu)^2*f(x)</v>
      </c>
    </row>
    <row r="3" spans="1:11" ht="15">
      <c r="A3" s="26" t="s">
        <v>69</v>
      </c>
      <c r="B3" s="28"/>
      <c r="E3" s="3">
        <v>1</v>
      </c>
      <c r="F3" s="17">
        <f>COUNTIF($A$7:$A$26,E3)</f>
        <v>3</v>
      </c>
      <c r="G3" s="17">
        <f>F3/$F$7</f>
        <v>0.15</v>
      </c>
      <c r="H3" s="28"/>
      <c r="I3" s="28"/>
      <c r="J3" s="50"/>
      <c r="K3" s="4"/>
    </row>
    <row r="4" spans="1:11" ht="15">
      <c r="A4" s="26" t="s">
        <v>76</v>
      </c>
      <c r="B4" s="4"/>
      <c r="E4" s="3">
        <v>2</v>
      </c>
      <c r="F4" s="17">
        <f>COUNTIF($A$7:$A$26,E4)</f>
        <v>5</v>
      </c>
      <c r="G4" s="17">
        <f>F4/$F$7</f>
        <v>0.25</v>
      </c>
      <c r="H4" s="28"/>
      <c r="I4" s="28"/>
      <c r="J4" s="50"/>
      <c r="K4" s="4"/>
    </row>
    <row r="5" spans="1:11" ht="15">
      <c r="A5" s="26" t="s">
        <v>77</v>
      </c>
      <c r="B5" s="4"/>
      <c r="E5" s="3">
        <v>3</v>
      </c>
      <c r="F5" s="17">
        <f>COUNTIF($A$7:$A$26,E5)</f>
        <v>8</v>
      </c>
      <c r="G5" s="17">
        <f>F5/$F$7</f>
        <v>0.4</v>
      </c>
      <c r="H5" s="28"/>
      <c r="I5" s="28"/>
      <c r="J5" s="50"/>
      <c r="K5" s="4"/>
    </row>
    <row r="6" spans="1:11" ht="15.75" thickBot="1">
      <c r="A6" s="6" t="s">
        <v>74</v>
      </c>
      <c r="B6" s="6" t="s">
        <v>75</v>
      </c>
      <c r="C6" s="6" t="s">
        <v>73</v>
      </c>
      <c r="E6" s="3">
        <v>4</v>
      </c>
      <c r="F6" s="63">
        <f>COUNTIF($A$7:$A$26,E6)</f>
        <v>4</v>
      </c>
      <c r="G6" s="63">
        <f>F6/$F$7</f>
        <v>0.2</v>
      </c>
      <c r="H6" s="64"/>
      <c r="I6" s="64"/>
      <c r="J6" s="67"/>
      <c r="K6" s="65"/>
    </row>
    <row r="7" spans="1:11" ht="15.75" thickBot="1">
      <c r="A7" s="3">
        <v>1</v>
      </c>
      <c r="B7" s="28"/>
      <c r="C7" s="50"/>
      <c r="F7" s="62">
        <f>SUM(F3:F6)</f>
        <v>20</v>
      </c>
      <c r="G7" s="62">
        <f>SUM(G3:G6)</f>
        <v>1</v>
      </c>
      <c r="H7" s="66"/>
      <c r="I7" s="66"/>
      <c r="J7" t="s">
        <v>157</v>
      </c>
      <c r="K7" s="55"/>
    </row>
    <row r="8" spans="1:11" ht="26.25" customHeight="1" thickTop="1">
      <c r="A8" s="3">
        <v>1</v>
      </c>
      <c r="B8" s="28"/>
      <c r="C8" s="50"/>
      <c r="I8" s="85" t="s">
        <v>82</v>
      </c>
      <c r="J8" s="60" t="s">
        <v>70</v>
      </c>
      <c r="K8" s="61"/>
    </row>
    <row r="9" spans="1:9" ht="15.75">
      <c r="A9" s="3">
        <v>1</v>
      </c>
      <c r="B9" s="28"/>
      <c r="C9" s="50"/>
      <c r="E9" s="2" t="s">
        <v>71</v>
      </c>
      <c r="F9" s="56" t="s">
        <v>158</v>
      </c>
      <c r="G9" s="28"/>
      <c r="I9" s="85"/>
    </row>
    <row r="10" spans="1:9" ht="45">
      <c r="A10" s="3">
        <v>2</v>
      </c>
      <c r="B10" s="28"/>
      <c r="C10" s="50"/>
      <c r="E10" s="23" t="s">
        <v>72</v>
      </c>
      <c r="F10" s="56" t="s">
        <v>163</v>
      </c>
      <c r="G10" s="57"/>
      <c r="I10" s="85"/>
    </row>
    <row r="11" spans="1:9" ht="15">
      <c r="A11" s="3">
        <v>2</v>
      </c>
      <c r="B11" s="28"/>
      <c r="C11" s="50"/>
      <c r="G11" s="57"/>
      <c r="I11" s="85"/>
    </row>
    <row r="12" spans="1:3" ht="15">
      <c r="A12" s="3">
        <v>2</v>
      </c>
      <c r="B12" s="28"/>
      <c r="C12" s="50"/>
    </row>
    <row r="13" spans="1:3" ht="15">
      <c r="A13" s="3">
        <v>2</v>
      </c>
      <c r="B13" s="28"/>
      <c r="C13" s="50"/>
    </row>
    <row r="14" spans="1:3" ht="15">
      <c r="A14" s="3">
        <v>2</v>
      </c>
      <c r="B14" s="28"/>
      <c r="C14" s="50"/>
    </row>
    <row r="15" spans="1:3" ht="15">
      <c r="A15" s="3">
        <v>3</v>
      </c>
      <c r="B15" s="28"/>
      <c r="C15" s="50"/>
    </row>
    <row r="16" spans="1:3" ht="15">
      <c r="A16" s="3">
        <v>3</v>
      </c>
      <c r="B16" s="28"/>
      <c r="C16" s="50"/>
    </row>
    <row r="17" spans="1:3" ht="15">
      <c r="A17" s="3">
        <v>3</v>
      </c>
      <c r="B17" s="28"/>
      <c r="C17" s="50"/>
    </row>
    <row r="18" spans="1:3" ht="15">
      <c r="A18" s="3">
        <v>3</v>
      </c>
      <c r="B18" s="28"/>
      <c r="C18" s="50"/>
    </row>
    <row r="19" spans="1:3" ht="15">
      <c r="A19" s="3">
        <v>3</v>
      </c>
      <c r="B19" s="28"/>
      <c r="C19" s="50"/>
    </row>
    <row r="20" spans="1:3" ht="15">
      <c r="A20" s="3">
        <v>3</v>
      </c>
      <c r="B20" s="28"/>
      <c r="C20" s="50"/>
    </row>
    <row r="21" spans="1:3" ht="15">
      <c r="A21" s="3">
        <v>3</v>
      </c>
      <c r="B21" s="28"/>
      <c r="C21" s="50"/>
    </row>
    <row r="22" spans="1:3" ht="15">
      <c r="A22" s="3">
        <v>3</v>
      </c>
      <c r="B22" s="28"/>
      <c r="C22" s="50"/>
    </row>
    <row r="23" spans="1:3" ht="15">
      <c r="A23" s="3">
        <v>4</v>
      </c>
      <c r="B23" s="28"/>
      <c r="C23" s="50"/>
    </row>
    <row r="24" spans="1:3" ht="15">
      <c r="A24" s="3">
        <v>4</v>
      </c>
      <c r="B24" s="28"/>
      <c r="C24" s="50"/>
    </row>
    <row r="25" spans="1:3" ht="15">
      <c r="A25" s="3">
        <v>4</v>
      </c>
      <c r="B25" s="28"/>
      <c r="C25" s="50"/>
    </row>
    <row r="26" spans="1:3" ht="15">
      <c r="A26" s="3">
        <v>4</v>
      </c>
      <c r="B26" s="28"/>
      <c r="C26" s="50"/>
    </row>
    <row r="27" spans="1:3" ht="15">
      <c r="A27" s="3"/>
      <c r="B27" s="27"/>
      <c r="C27" s="6" t="s">
        <v>79</v>
      </c>
    </row>
    <row r="28" spans="1:3" ht="15">
      <c r="A28" s="3"/>
      <c r="B28" s="3" t="s">
        <v>80</v>
      </c>
      <c r="C28" s="68"/>
    </row>
    <row r="29" ht="15">
      <c r="B29" t="s">
        <v>164</v>
      </c>
    </row>
  </sheetData>
  <sheetProtection/>
  <mergeCells count="1">
    <mergeCell ref="I8:I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zoomScale="94" zoomScaleNormal="94" zoomScalePageLayoutView="0" workbookViewId="0" topLeftCell="A1">
      <selection activeCell="I17" sqref="I17"/>
    </sheetView>
  </sheetViews>
  <sheetFormatPr defaultColWidth="9.140625" defaultRowHeight="15"/>
  <cols>
    <col min="1" max="1" width="15.421875" style="0" customWidth="1"/>
    <col min="2" max="2" width="10.8515625" style="0" customWidth="1"/>
    <col min="3" max="3" width="15.140625" style="0" customWidth="1"/>
    <col min="4" max="4" width="1.7109375" style="0" customWidth="1"/>
    <col min="5" max="5" width="13.8515625" style="0" customWidth="1"/>
    <col min="6" max="6" width="22.28125" style="0" customWidth="1"/>
    <col min="7" max="7" width="12.57421875" style="0" customWidth="1"/>
    <col min="8" max="8" width="7.421875" style="0" customWidth="1"/>
    <col min="9" max="9" width="11.57421875" style="0" customWidth="1"/>
    <col min="10" max="10" width="9.140625" style="0" bestFit="1" customWidth="1"/>
    <col min="11" max="11" width="13.28125" style="0" bestFit="1" customWidth="1"/>
    <col min="13" max="13" width="13.421875" style="0" bestFit="1" customWidth="1"/>
  </cols>
  <sheetData>
    <row r="1" spans="1:11" ht="18.75">
      <c r="A1" s="24" t="s">
        <v>78</v>
      </c>
      <c r="B1" s="24"/>
      <c r="C1" s="24"/>
      <c r="E1" s="58" t="s">
        <v>159</v>
      </c>
      <c r="F1" s="58"/>
      <c r="G1" s="58"/>
      <c r="H1" s="58"/>
      <c r="I1" s="58"/>
      <c r="J1" s="58"/>
      <c r="K1" s="58"/>
    </row>
    <row r="2" spans="5:11" ht="60">
      <c r="E2" s="2" t="s">
        <v>8</v>
      </c>
      <c r="F2" s="2" t="s">
        <v>81</v>
      </c>
      <c r="G2" s="2" t="s">
        <v>9</v>
      </c>
      <c r="H2" s="2" t="s">
        <v>162</v>
      </c>
      <c r="I2" s="6" t="s">
        <v>75</v>
      </c>
      <c r="J2" s="6" t="s">
        <v>73</v>
      </c>
      <c r="K2" s="6" t="str">
        <f>J2&amp;"*f(x)"</f>
        <v>(X-mu)^2*f(x)</v>
      </c>
    </row>
    <row r="3" spans="1:11" ht="15">
      <c r="A3" s="26" t="s">
        <v>69</v>
      </c>
      <c r="B3" s="28">
        <f>AVERAGE(A7:A26)</f>
        <v>2.65</v>
      </c>
      <c r="E3" s="3">
        <v>1</v>
      </c>
      <c r="F3" s="17">
        <f>COUNTIF($A$7:$A$26,E3)</f>
        <v>3</v>
      </c>
      <c r="G3" s="17">
        <f>F3/$F$7</f>
        <v>0.15</v>
      </c>
      <c r="H3" s="28">
        <f>E3*G3</f>
        <v>0.15</v>
      </c>
      <c r="I3" s="28">
        <f>E3-$G$9</f>
        <v>-1.6500000000000004</v>
      </c>
      <c r="J3" s="50">
        <f>I3^2</f>
        <v>2.722500000000001</v>
      </c>
      <c r="K3" s="4">
        <f>J3*G3</f>
        <v>0.40837500000000015</v>
      </c>
    </row>
    <row r="4" spans="1:11" ht="15">
      <c r="A4" s="26" t="s">
        <v>76</v>
      </c>
      <c r="B4" s="4">
        <f>STDEV(A7:A26)</f>
        <v>0.9880869341680846</v>
      </c>
      <c r="E4" s="3">
        <v>2</v>
      </c>
      <c r="F4" s="17">
        <f>COUNTIF($A$7:$A$26,E4)</f>
        <v>5</v>
      </c>
      <c r="G4" s="17">
        <f>F4/$F$7</f>
        <v>0.25</v>
      </c>
      <c r="H4" s="28">
        <f>E4*G4</f>
        <v>0.5</v>
      </c>
      <c r="I4" s="28">
        <f>E4-$G$9</f>
        <v>-0.6500000000000004</v>
      </c>
      <c r="J4" s="50">
        <f>I4^2</f>
        <v>0.4225000000000005</v>
      </c>
      <c r="K4" s="4">
        <f>J4*G4</f>
        <v>0.10562500000000012</v>
      </c>
    </row>
    <row r="5" spans="1:11" ht="15">
      <c r="A5" s="26" t="s">
        <v>77</v>
      </c>
      <c r="B5" s="4">
        <f>STDEVP(A7:A26)</f>
        <v>0.9630680142129111</v>
      </c>
      <c r="E5" s="3">
        <v>3</v>
      </c>
      <c r="F5" s="17">
        <f>COUNTIF($A$7:$A$26,E5)</f>
        <v>8</v>
      </c>
      <c r="G5" s="17">
        <f>F5/$F$7</f>
        <v>0.4</v>
      </c>
      <c r="H5" s="28">
        <f>E5*G5</f>
        <v>1.2000000000000002</v>
      </c>
      <c r="I5" s="28">
        <f>E5-$G$9</f>
        <v>0.34999999999999964</v>
      </c>
      <c r="J5" s="50">
        <f>I5^2</f>
        <v>0.12249999999999975</v>
      </c>
      <c r="K5" s="4">
        <f>J5*G5</f>
        <v>0.048999999999999905</v>
      </c>
    </row>
    <row r="6" spans="1:11" ht="15.75" thickBot="1">
      <c r="A6" s="6" t="s">
        <v>74</v>
      </c>
      <c r="B6" s="6" t="s">
        <v>75</v>
      </c>
      <c r="C6" s="6" t="s">
        <v>73</v>
      </c>
      <c r="E6" s="3">
        <v>4</v>
      </c>
      <c r="F6" s="63">
        <f>COUNTIF($A$7:$A$26,E6)</f>
        <v>4</v>
      </c>
      <c r="G6" s="63">
        <f>F6/$F$7</f>
        <v>0.2</v>
      </c>
      <c r="H6" s="64">
        <f>E6*G6</f>
        <v>0.8</v>
      </c>
      <c r="I6" s="64">
        <f>E6-$G$9</f>
        <v>1.3499999999999996</v>
      </c>
      <c r="J6" s="67">
        <f>I6^2</f>
        <v>1.8224999999999991</v>
      </c>
      <c r="K6" s="65">
        <f>J6*G6</f>
        <v>0.3644999999999998</v>
      </c>
    </row>
    <row r="7" spans="1:11" ht="15.75" thickBot="1">
      <c r="A7" s="3">
        <v>1</v>
      </c>
      <c r="B7" s="28">
        <f>A7-$B$3</f>
        <v>-1.65</v>
      </c>
      <c r="C7" s="50">
        <f>B7^2</f>
        <v>2.7224999999999997</v>
      </c>
      <c r="F7" s="62">
        <f>SUM(F3:F6)</f>
        <v>20</v>
      </c>
      <c r="G7" s="62">
        <f>SUM(G3:G6)</f>
        <v>1</v>
      </c>
      <c r="H7" s="66">
        <f>SUM(H3:H6)</f>
        <v>2.6500000000000004</v>
      </c>
      <c r="I7" s="66">
        <f>SUM(I3:I6)</f>
        <v>-0.6000000000000014</v>
      </c>
      <c r="J7" t="s">
        <v>157</v>
      </c>
      <c r="K7" s="55">
        <f>SUM(K3:K6)</f>
        <v>0.9275</v>
      </c>
    </row>
    <row r="8" spans="1:11" ht="26.25" customHeight="1" thickTop="1">
      <c r="A8" s="3">
        <v>1</v>
      </c>
      <c r="B8" s="28">
        <f aca="true" t="shared" si="0" ref="B8:B26">A8-$B$3</f>
        <v>-1.65</v>
      </c>
      <c r="C8" s="50">
        <f aca="true" t="shared" si="1" ref="C8:C26">B8^2</f>
        <v>2.7224999999999997</v>
      </c>
      <c r="I8" s="85" t="s">
        <v>82</v>
      </c>
      <c r="J8" s="60" t="s">
        <v>70</v>
      </c>
      <c r="K8" s="61">
        <f>SQRT(K7)</f>
        <v>0.9630680142129111</v>
      </c>
    </row>
    <row r="9" spans="1:9" ht="15.75">
      <c r="A9" s="3">
        <v>1</v>
      </c>
      <c r="B9" s="28">
        <f t="shared" si="0"/>
        <v>-1.65</v>
      </c>
      <c r="C9" s="50">
        <f t="shared" si="1"/>
        <v>2.7224999999999997</v>
      </c>
      <c r="E9" s="2" t="s">
        <v>71</v>
      </c>
      <c r="F9" s="56" t="s">
        <v>158</v>
      </c>
      <c r="G9" s="28">
        <f>SUMPRODUCT(E3:E6,G3:G6)</f>
        <v>2.6500000000000004</v>
      </c>
      <c r="I9" s="85"/>
    </row>
    <row r="10" spans="1:9" ht="45">
      <c r="A10" s="3">
        <v>2</v>
      </c>
      <c r="B10" s="28">
        <f t="shared" si="0"/>
        <v>-0.6499999999999999</v>
      </c>
      <c r="C10" s="50">
        <f t="shared" si="1"/>
        <v>0.4224999999999999</v>
      </c>
      <c r="E10" s="23" t="s">
        <v>72</v>
      </c>
      <c r="F10" s="56" t="s">
        <v>163</v>
      </c>
      <c r="G10" s="57">
        <f>SQRT(SUMPRODUCT(G3:G6,J3:J6))</f>
        <v>0.9630680142129111</v>
      </c>
      <c r="I10" s="85"/>
    </row>
    <row r="11" spans="1:9" ht="15">
      <c r="A11" s="3">
        <v>2</v>
      </c>
      <c r="B11" s="28">
        <f t="shared" si="0"/>
        <v>-0.6499999999999999</v>
      </c>
      <c r="C11" s="50">
        <f t="shared" si="1"/>
        <v>0.4224999999999999</v>
      </c>
      <c r="G11" s="57">
        <f>SQRT(SUMPRODUCT((E3:E6-G9)^2,G3:G6))</f>
        <v>0.9630680142129111</v>
      </c>
      <c r="I11" s="85"/>
    </row>
    <row r="12" spans="1:8" ht="15">
      <c r="A12" s="3">
        <v>2</v>
      </c>
      <c r="B12" s="28">
        <f t="shared" si="0"/>
        <v>-0.6499999999999999</v>
      </c>
      <c r="C12" s="50">
        <f t="shared" si="1"/>
        <v>0.4224999999999999</v>
      </c>
      <c r="G12">
        <f>SQRT(G11)</f>
        <v>0.9813602876685561</v>
      </c>
      <c r="H12">
        <f>G11^(1/2)</f>
        <v>0.9813602876685561</v>
      </c>
    </row>
    <row r="13" spans="1:3" ht="15">
      <c r="A13" s="3">
        <v>2</v>
      </c>
      <c r="B13" s="28">
        <f t="shared" si="0"/>
        <v>-0.6499999999999999</v>
      </c>
      <c r="C13" s="50">
        <f t="shared" si="1"/>
        <v>0.4224999999999999</v>
      </c>
    </row>
    <row r="14" spans="1:3" ht="15">
      <c r="A14" s="3">
        <v>2</v>
      </c>
      <c r="B14" s="28">
        <f t="shared" si="0"/>
        <v>-0.6499999999999999</v>
      </c>
      <c r="C14" s="50">
        <f t="shared" si="1"/>
        <v>0.4224999999999999</v>
      </c>
    </row>
    <row r="15" spans="1:3" ht="15">
      <c r="A15" s="3">
        <v>3</v>
      </c>
      <c r="B15" s="28">
        <f t="shared" si="0"/>
        <v>0.3500000000000001</v>
      </c>
      <c r="C15" s="50">
        <f t="shared" si="1"/>
        <v>0.12250000000000007</v>
      </c>
    </row>
    <row r="16" spans="1:3" ht="15">
      <c r="A16" s="3">
        <v>3</v>
      </c>
      <c r="B16" s="28">
        <f t="shared" si="0"/>
        <v>0.3500000000000001</v>
      </c>
      <c r="C16" s="50">
        <f t="shared" si="1"/>
        <v>0.12250000000000007</v>
      </c>
    </row>
    <row r="17" spans="1:3" ht="15">
      <c r="A17" s="3">
        <v>3</v>
      </c>
      <c r="B17" s="28">
        <f t="shared" si="0"/>
        <v>0.3500000000000001</v>
      </c>
      <c r="C17" s="50">
        <f t="shared" si="1"/>
        <v>0.12250000000000007</v>
      </c>
    </row>
    <row r="18" spans="1:3" ht="15">
      <c r="A18" s="3">
        <v>3</v>
      </c>
      <c r="B18" s="28">
        <f t="shared" si="0"/>
        <v>0.3500000000000001</v>
      </c>
      <c r="C18" s="50">
        <f t="shared" si="1"/>
        <v>0.12250000000000007</v>
      </c>
    </row>
    <row r="19" spans="1:3" ht="15">
      <c r="A19" s="3">
        <v>3</v>
      </c>
      <c r="B19" s="28">
        <f t="shared" si="0"/>
        <v>0.3500000000000001</v>
      </c>
      <c r="C19" s="50">
        <f t="shared" si="1"/>
        <v>0.12250000000000007</v>
      </c>
    </row>
    <row r="20" spans="1:3" ht="15">
      <c r="A20" s="3">
        <v>3</v>
      </c>
      <c r="B20" s="28">
        <f t="shared" si="0"/>
        <v>0.3500000000000001</v>
      </c>
      <c r="C20" s="50">
        <f t="shared" si="1"/>
        <v>0.12250000000000007</v>
      </c>
    </row>
    <row r="21" spans="1:3" ht="15">
      <c r="A21" s="3">
        <v>3</v>
      </c>
      <c r="B21" s="28">
        <f t="shared" si="0"/>
        <v>0.3500000000000001</v>
      </c>
      <c r="C21" s="50">
        <f t="shared" si="1"/>
        <v>0.12250000000000007</v>
      </c>
    </row>
    <row r="22" spans="1:3" ht="15">
      <c r="A22" s="3">
        <v>3</v>
      </c>
      <c r="B22" s="28">
        <f t="shared" si="0"/>
        <v>0.3500000000000001</v>
      </c>
      <c r="C22" s="50">
        <f t="shared" si="1"/>
        <v>0.12250000000000007</v>
      </c>
    </row>
    <row r="23" spans="1:3" ht="15">
      <c r="A23" s="3">
        <v>4</v>
      </c>
      <c r="B23" s="28">
        <f t="shared" si="0"/>
        <v>1.35</v>
      </c>
      <c r="C23" s="50">
        <f t="shared" si="1"/>
        <v>1.8225000000000002</v>
      </c>
    </row>
    <row r="24" spans="1:3" ht="15">
      <c r="A24" s="3">
        <v>4</v>
      </c>
      <c r="B24" s="28">
        <f t="shared" si="0"/>
        <v>1.35</v>
      </c>
      <c r="C24" s="50">
        <f t="shared" si="1"/>
        <v>1.8225000000000002</v>
      </c>
    </row>
    <row r="25" spans="1:3" ht="15">
      <c r="A25" s="3">
        <v>4</v>
      </c>
      <c r="B25" s="28">
        <f t="shared" si="0"/>
        <v>1.35</v>
      </c>
      <c r="C25" s="50">
        <f t="shared" si="1"/>
        <v>1.8225000000000002</v>
      </c>
    </row>
    <row r="26" spans="1:3" ht="15">
      <c r="A26" s="3">
        <v>4</v>
      </c>
      <c r="B26" s="28">
        <f t="shared" si="0"/>
        <v>1.35</v>
      </c>
      <c r="C26" s="50">
        <f t="shared" si="1"/>
        <v>1.8225000000000002</v>
      </c>
    </row>
    <row r="27" spans="1:3" ht="15">
      <c r="A27" s="3"/>
      <c r="B27" s="27">
        <f>SUM(B7:B26)</f>
        <v>-3.9968028886505635E-15</v>
      </c>
      <c r="C27" s="6" t="s">
        <v>79</v>
      </c>
    </row>
    <row r="28" spans="1:3" ht="15">
      <c r="A28" s="3"/>
      <c r="B28" s="3" t="s">
        <v>80</v>
      </c>
      <c r="C28" s="68">
        <f>SQRT(SUM(C7:C26)/C29)</f>
        <v>0.9630680142129111</v>
      </c>
    </row>
    <row r="29" spans="2:3" ht="15">
      <c r="B29" t="s">
        <v>164</v>
      </c>
      <c r="C29">
        <f>COUNT(C7:C26)</f>
        <v>20</v>
      </c>
    </row>
  </sheetData>
  <sheetProtection/>
  <mergeCells count="1">
    <mergeCell ref="I8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2009-07-07T19:24:17Z</dcterms:created>
  <dcterms:modified xsi:type="dcterms:W3CDTF">2009-07-17T13:42:33Z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