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8.xml" ContentType="application/vnd.ms-office.chartstyle+xml"/>
  <Override PartName="/xl/charts/colors8.xml" ContentType="application/vnd.ms-office.chartcolorstyle+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style11.xml" ContentType="application/vnd.ms-office.chartstyle+xml"/>
  <Override PartName="/xl/charts/colors11.xml" ContentType="application/vnd.ms-office.chartcolorstyle+xml"/>
  <Override PartName="/xl/charts/chart28.xml" ContentType="application/vnd.openxmlformats-officedocument.drawingml.chart+xml"/>
  <Override PartName="/xl/charts/style12.xml" ContentType="application/vnd.ms-office.chartstyle+xml"/>
  <Override PartName="/xl/charts/colors12.xml" ContentType="application/vnd.ms-office.chartcolorstyle+xml"/>
  <Override PartName="/xl/charts/chart2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harts/chart3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33.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3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35.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36.xml" ContentType="application/vnd.openxmlformats-officedocument.drawingml.chart+xml"/>
  <Override PartName="/xl/charts/style20.xml" ContentType="application/vnd.ms-office.chartstyle+xml"/>
  <Override PartName="/xl/charts/colors20.xml" ContentType="application/vnd.ms-office.chartcolorstyle+xml"/>
  <Override PartName="/xl/charts/chart37.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7.xml" ContentType="application/vnd.openxmlformats-officedocument.drawing+xml"/>
  <Override PartName="/xl/charts/chart3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3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4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2.xml" ContentType="application/vnd.openxmlformats-officedocument.drawing+xml"/>
  <Override PartName="/xl/charts/chart41.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00VideoExcelStorage\210Excel2013\Content\Ch12\Downloads\FullCh12\"/>
    </mc:Choice>
  </mc:AlternateContent>
  <bookViews>
    <workbookView xWindow="0" yWindow="0" windowWidth="25965" windowHeight="12435" firstSheet="19" activeTab="25"/>
  </bookViews>
  <sheets>
    <sheet name="Topics" sheetId="1" r:id="rId1"/>
    <sheet name="SC(P)" sheetId="2" r:id="rId2"/>
    <sheet name="SC(P) (an)" sheetId="3" r:id="rId3"/>
    <sheet name="SC(N)" sheetId="4" r:id="rId4"/>
    <sheet name="SC(N) (an)" sheetId="5" r:id="rId5"/>
    <sheet name="SC(P2)" sheetId="6" r:id="rId6"/>
    <sheet name="SC(P2) (an)" sheetId="7" r:id="rId7"/>
    <sheet name="SC(NO)" sheetId="8" r:id="rId8"/>
    <sheet name="SC(NO) (an)" sheetId="9" r:id="rId9"/>
    <sheet name="C and CC Notes" sheetId="10" r:id="rId10"/>
    <sheet name="2 Variable Scatter" sheetId="11" r:id="rId11"/>
    <sheet name="2 Variable Xbar Lines" sheetId="12" r:id="rId12"/>
    <sheet name="2 Variable Xbar Lines (an)" sheetId="13" r:id="rId13"/>
    <sheet name="2 Variables Cov and Corr" sheetId="14" r:id="rId14"/>
    <sheet name="2 Variables Cov and Corr (an)" sheetId="15" r:id="rId15"/>
    <sheet name="Slope Intercept" sheetId="16" r:id="rId16"/>
    <sheet name="Slope Intercept (an)" sheetId="17" r:id="rId17"/>
    <sheet name="Slope Intercept (an2)" sheetId="18" r:id="rId18"/>
    <sheet name="Goodness of Fit" sheetId="19" r:id="rId19"/>
    <sheet name="S I (2)" sheetId="20" r:id="rId20"/>
    <sheet name="S I (2an)" sheetId="21" r:id="rId21"/>
    <sheet name="Practice(1)" sheetId="22" r:id="rId22"/>
    <sheet name="Practice(2)" sheetId="23" r:id="rId23"/>
    <sheet name="Practice(3)" sheetId="24" r:id="rId24"/>
    <sheet name="BMX" sheetId="25" r:id="rId25"/>
    <sheet name="Practice(4)" sheetId="26" r:id="rId26"/>
  </sheets>
  <externalReferences>
    <externalReference r:id="rId27"/>
  </externalReferences>
  <definedNames>
    <definedName name="XOutlierAbove">OFFSET('[1]Monthly Salary'!$F$34,,,'[1]Monthly Salary'!$G$30)</definedName>
    <definedName name="XOutlierBelow">OFFSET('[1]Monthly Salary'!$C$34,,,'[1]Monthly Salary'!$D$30)</definedName>
    <definedName name="YOutlierAbove">OFFSET('[1]Monthly Salary'!$G$34,,,'[1]Monthly Salary'!$G$30)</definedName>
    <definedName name="YOutlierBelow">OFFSET('[1]Monthly Salary'!$D$34,,,'[1]Monthly Salary'!$D$30)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26" l="1"/>
  <c r="B51" i="26" l="1"/>
  <c r="B35" i="26"/>
  <c r="B50" i="26"/>
  <c r="B49" i="26"/>
  <c r="B48" i="26"/>
  <c r="B47" i="26"/>
  <c r="Q24" i="26"/>
  <c r="Q4" i="26"/>
  <c r="Q5" i="26"/>
  <c r="Q6" i="26"/>
  <c r="Q7" i="26"/>
  <c r="Q8" i="26"/>
  <c r="Q9" i="26"/>
  <c r="Q10" i="26"/>
  <c r="Q11" i="26"/>
  <c r="Q12" i="26"/>
  <c r="Q13" i="26"/>
  <c r="Q14" i="26"/>
  <c r="Q15" i="26"/>
  <c r="Q16" i="26"/>
  <c r="Q17" i="26"/>
  <c r="Q18" i="26"/>
  <c r="Q19" i="26"/>
  <c r="Q20" i="26"/>
  <c r="Q21" i="26"/>
  <c r="Q22" i="26"/>
  <c r="Q23" i="26"/>
  <c r="P4" i="26"/>
  <c r="P5" i="26"/>
  <c r="P6" i="26"/>
  <c r="P7" i="26"/>
  <c r="P8" i="26"/>
  <c r="P9" i="26"/>
  <c r="P10" i="26"/>
  <c r="P11" i="26"/>
  <c r="P12" i="26"/>
  <c r="P13" i="26"/>
  <c r="P14" i="26"/>
  <c r="P15" i="26"/>
  <c r="P16" i="26"/>
  <c r="P17" i="26"/>
  <c r="P18" i="26"/>
  <c r="P19" i="26"/>
  <c r="P20" i="26"/>
  <c r="P21" i="26"/>
  <c r="P22" i="26"/>
  <c r="P23" i="26"/>
  <c r="B46" i="26"/>
  <c r="B44" i="26"/>
  <c r="B41" i="26"/>
  <c r="B45" i="26"/>
  <c r="B43" i="26"/>
  <c r="O24" i="26"/>
  <c r="O4" i="26"/>
  <c r="O5" i="26"/>
  <c r="O6" i="26"/>
  <c r="O7" i="26"/>
  <c r="O8" i="26"/>
  <c r="O9" i="26"/>
  <c r="O10" i="26"/>
  <c r="O11" i="26"/>
  <c r="O12" i="26"/>
  <c r="O13" i="26"/>
  <c r="O14" i="26"/>
  <c r="O15" i="26"/>
  <c r="O16" i="26"/>
  <c r="O17" i="26"/>
  <c r="O18" i="26"/>
  <c r="O19" i="26"/>
  <c r="O20" i="26"/>
  <c r="O21" i="26"/>
  <c r="O22" i="26"/>
  <c r="O23" i="26"/>
  <c r="N5" i="26"/>
  <c r="N6" i="26"/>
  <c r="N7" i="26"/>
  <c r="N8" i="26"/>
  <c r="N9" i="26"/>
  <c r="N10" i="26"/>
  <c r="N11" i="26"/>
  <c r="N12" i="26"/>
  <c r="N13" i="26"/>
  <c r="N14" i="26"/>
  <c r="N15" i="26"/>
  <c r="N16" i="26"/>
  <c r="N17" i="26"/>
  <c r="N18" i="26"/>
  <c r="N19" i="26"/>
  <c r="N20" i="26"/>
  <c r="N21" i="26"/>
  <c r="N22" i="26"/>
  <c r="N23" i="26"/>
  <c r="N4" i="26"/>
  <c r="B40" i="26"/>
  <c r="B39" i="26"/>
  <c r="B38" i="26"/>
  <c r="B37" i="26"/>
  <c r="B36" i="26"/>
  <c r="B29" i="26"/>
  <c r="B27" i="26"/>
  <c r="L24" i="26"/>
  <c r="M24" i="26"/>
  <c r="L4" i="26"/>
  <c r="M4" i="26"/>
  <c r="L5" i="26"/>
  <c r="M5" i="26"/>
  <c r="L6" i="26"/>
  <c r="M6" i="26"/>
  <c r="L7" i="26"/>
  <c r="M7" i="26"/>
  <c r="L8" i="26"/>
  <c r="M8" i="26"/>
  <c r="L9" i="26"/>
  <c r="M9" i="26"/>
  <c r="L10" i="26"/>
  <c r="M10" i="26"/>
  <c r="L11" i="26"/>
  <c r="M11" i="26"/>
  <c r="L12" i="26"/>
  <c r="M12" i="26"/>
  <c r="L13" i="26"/>
  <c r="M13" i="26"/>
  <c r="L14" i="26"/>
  <c r="M14" i="26"/>
  <c r="L15" i="26"/>
  <c r="M15" i="26"/>
  <c r="L16" i="26"/>
  <c r="M16" i="26"/>
  <c r="L17" i="26"/>
  <c r="M17" i="26"/>
  <c r="L18" i="26"/>
  <c r="M18" i="26"/>
  <c r="L19" i="26"/>
  <c r="M19" i="26"/>
  <c r="L20" i="26"/>
  <c r="M20" i="26"/>
  <c r="L21" i="26"/>
  <c r="M21" i="26"/>
  <c r="L22" i="26"/>
  <c r="M22" i="26"/>
  <c r="L23" i="26"/>
  <c r="M23" i="26"/>
  <c r="C42" i="26"/>
  <c r="C52" i="26"/>
  <c r="C53" i="26"/>
  <c r="C54" i="26"/>
  <c r="C56" i="26"/>
  <c r="C57" i="26"/>
  <c r="B34" i="26"/>
  <c r="B33" i="26"/>
  <c r="C25" i="24"/>
  <c r="B22" i="26"/>
  <c r="B31" i="26"/>
  <c r="B28" i="26"/>
  <c r="B26" i="26"/>
  <c r="C35" i="26"/>
  <c r="C47" i="26"/>
  <c r="C43" i="26"/>
  <c r="C38" i="26"/>
  <c r="C27" i="26"/>
  <c r="C24" i="26"/>
  <c r="C31" i="26"/>
  <c r="C30" i="26"/>
  <c r="C44" i="26"/>
  <c r="C36" i="26"/>
  <c r="C34" i="26"/>
  <c r="C48" i="26"/>
  <c r="C39" i="26"/>
  <c r="C33" i="26"/>
  <c r="C22" i="26"/>
  <c r="C50" i="26"/>
  <c r="C46" i="26"/>
  <c r="C41" i="26"/>
  <c r="C37" i="26"/>
  <c r="C23" i="26"/>
  <c r="C26" i="26"/>
  <c r="C49" i="26"/>
  <c r="C40" i="26"/>
  <c r="C28" i="26"/>
  <c r="C32" i="26"/>
  <c r="C51" i="26"/>
  <c r="C45" i="26"/>
  <c r="C29" i="26"/>
  <c r="C25" i="26"/>
  <c r="B32" i="26" l="1"/>
  <c r="C5" i="26"/>
  <c r="C4" i="26"/>
  <c r="B5" i="26"/>
  <c r="B4" i="26"/>
  <c r="B25" i="26"/>
  <c r="D5" i="26" s="1"/>
  <c r="B24" i="26"/>
  <c r="B23" i="26"/>
  <c r="I10" i="26" l="1"/>
  <c r="I18" i="26"/>
  <c r="I7" i="26"/>
  <c r="I11" i="26"/>
  <c r="I15" i="26"/>
  <c r="I19" i="26"/>
  <c r="I23" i="26"/>
  <c r="I12" i="26"/>
  <c r="I20" i="26"/>
  <c r="I9" i="26"/>
  <c r="I17" i="26"/>
  <c r="I21" i="26"/>
  <c r="I8" i="26"/>
  <c r="I16" i="26"/>
  <c r="I4" i="26"/>
  <c r="I5" i="26"/>
  <c r="I13" i="26"/>
  <c r="I6" i="26"/>
  <c r="I14" i="26"/>
  <c r="I22" i="26"/>
  <c r="A5" i="26"/>
  <c r="A4" i="26"/>
  <c r="J5" i="26"/>
  <c r="J17" i="26"/>
  <c r="K17" i="26" s="1"/>
  <c r="J6" i="26"/>
  <c r="K6" i="26" s="1"/>
  <c r="J10" i="26"/>
  <c r="J14" i="26"/>
  <c r="K14" i="26" s="1"/>
  <c r="J18" i="26"/>
  <c r="J22" i="26"/>
  <c r="K22" i="26" s="1"/>
  <c r="J8" i="26"/>
  <c r="J12" i="26"/>
  <c r="J20" i="26"/>
  <c r="J4" i="26"/>
  <c r="J9" i="26"/>
  <c r="J13" i="26"/>
  <c r="J21" i="26"/>
  <c r="J7" i="26"/>
  <c r="K7" i="26" s="1"/>
  <c r="J11" i="26"/>
  <c r="J15" i="26"/>
  <c r="J19" i="26"/>
  <c r="J23" i="26"/>
  <c r="K23" i="26" s="1"/>
  <c r="J16" i="26"/>
  <c r="D4" i="26"/>
  <c r="F28" i="25"/>
  <c r="F29" i="25" s="1"/>
  <c r="F27" i="25"/>
  <c r="F26" i="25"/>
  <c r="C39" i="24"/>
  <c r="C29" i="24"/>
  <c r="C27" i="24"/>
  <c r="C24" i="24"/>
  <c r="C23" i="24"/>
  <c r="C21" i="24"/>
  <c r="C22" i="24" s="1"/>
  <c r="C38" i="24" s="1"/>
  <c r="C19" i="24"/>
  <c r="C18" i="24"/>
  <c r="C17" i="24"/>
  <c r="C32" i="24" s="1"/>
  <c r="C16" i="24"/>
  <c r="K12" i="24" s="1"/>
  <c r="N12" i="24" s="1"/>
  <c r="C15" i="24"/>
  <c r="C14" i="24"/>
  <c r="K13" i="24"/>
  <c r="N13" i="24" s="1"/>
  <c r="K11" i="24"/>
  <c r="N11" i="24" s="1"/>
  <c r="L10" i="24"/>
  <c r="M10" i="24" s="1"/>
  <c r="K10" i="24"/>
  <c r="N10" i="24" s="1"/>
  <c r="K9" i="24"/>
  <c r="N9" i="24" s="1"/>
  <c r="K7" i="24"/>
  <c r="N7" i="24" s="1"/>
  <c r="L6" i="24"/>
  <c r="M6" i="24" s="1"/>
  <c r="K6" i="24"/>
  <c r="N6" i="24" s="1"/>
  <c r="M5" i="24"/>
  <c r="L5" i="24"/>
  <c r="O5" i="24" s="1"/>
  <c r="K5" i="24"/>
  <c r="N5" i="24" s="1"/>
  <c r="E3" i="24"/>
  <c r="D3" i="24"/>
  <c r="C3" i="24"/>
  <c r="E2" i="24"/>
  <c r="D2" i="24"/>
  <c r="C2" i="24"/>
  <c r="D23" i="24"/>
  <c r="D36" i="24"/>
  <c r="D14" i="24"/>
  <c r="D15" i="24"/>
  <c r="D28" i="24"/>
  <c r="D32" i="24"/>
  <c r="D24" i="24"/>
  <c r="D26" i="24"/>
  <c r="D29" i="24"/>
  <c r="D31" i="24"/>
  <c r="D30" i="24"/>
  <c r="D20" i="24"/>
  <c r="D35" i="24"/>
  <c r="D21" i="24"/>
  <c r="D16" i="24"/>
  <c r="D22" i="24"/>
  <c r="D19" i="24"/>
  <c r="D34" i="24"/>
  <c r="D40" i="24"/>
  <c r="D38" i="24"/>
  <c r="D18" i="24"/>
  <c r="D37" i="24"/>
  <c r="D39" i="24"/>
  <c r="D33" i="24"/>
  <c r="D25" i="24"/>
  <c r="D17" i="24"/>
  <c r="D27" i="24"/>
  <c r="K15" i="26" l="1"/>
  <c r="K13" i="26"/>
  <c r="K12" i="26"/>
  <c r="K5" i="26"/>
  <c r="K20" i="26"/>
  <c r="K8" i="26"/>
  <c r="K10" i="26"/>
  <c r="K4" i="26"/>
  <c r="J24" i="26"/>
  <c r="K16" i="26"/>
  <c r="K11" i="26"/>
  <c r="K9" i="26"/>
  <c r="I24" i="26"/>
  <c r="K19" i="26"/>
  <c r="K21" i="26"/>
  <c r="K18" i="26"/>
  <c r="L4" i="24"/>
  <c r="L8" i="24"/>
  <c r="L12" i="24"/>
  <c r="O6" i="24"/>
  <c r="L9" i="24"/>
  <c r="O10" i="24"/>
  <c r="L13" i="24"/>
  <c r="B2" i="24"/>
  <c r="B3" i="24"/>
  <c r="K4" i="24"/>
  <c r="L7" i="24"/>
  <c r="K8" i="24"/>
  <c r="N8" i="24" s="1"/>
  <c r="L11" i="24"/>
  <c r="C28" i="24"/>
  <c r="C39" i="23"/>
  <c r="C29" i="23"/>
  <c r="C27" i="23"/>
  <c r="D25" i="23"/>
  <c r="C24" i="23"/>
  <c r="C23" i="23"/>
  <c r="C21" i="23"/>
  <c r="C22" i="23" s="1"/>
  <c r="C38" i="23" s="1"/>
  <c r="C19" i="23"/>
  <c r="C18" i="23"/>
  <c r="C17" i="23"/>
  <c r="C32" i="23" s="1"/>
  <c r="C16" i="23"/>
  <c r="K12" i="23" s="1"/>
  <c r="N12" i="23" s="1"/>
  <c r="C14" i="23"/>
  <c r="C15" i="23" s="1"/>
  <c r="L13" i="23"/>
  <c r="M13" i="23" s="1"/>
  <c r="K13" i="23"/>
  <c r="N13" i="23" s="1"/>
  <c r="N11" i="23"/>
  <c r="K11" i="23"/>
  <c r="O10" i="23"/>
  <c r="L10" i="23"/>
  <c r="M10" i="23" s="1"/>
  <c r="K10" i="23"/>
  <c r="N10" i="23" s="1"/>
  <c r="L9" i="23"/>
  <c r="M9" i="23" s="1"/>
  <c r="K9" i="23"/>
  <c r="N9" i="23" s="1"/>
  <c r="L8" i="23"/>
  <c r="O8" i="23" s="1"/>
  <c r="N7" i="23"/>
  <c r="K7" i="23"/>
  <c r="O6" i="23"/>
  <c r="L6" i="23"/>
  <c r="M6" i="23" s="1"/>
  <c r="K6" i="23"/>
  <c r="N6" i="23" s="1"/>
  <c r="L5" i="23"/>
  <c r="M5" i="23" s="1"/>
  <c r="K5" i="23"/>
  <c r="N5" i="23" s="1"/>
  <c r="L4" i="23"/>
  <c r="O4" i="23" s="1"/>
  <c r="E3" i="23"/>
  <c r="D3" i="23"/>
  <c r="C3" i="23"/>
  <c r="E2" i="23"/>
  <c r="D2" i="23"/>
  <c r="C2" i="23"/>
  <c r="D26" i="23"/>
  <c r="D38" i="23"/>
  <c r="D34" i="23"/>
  <c r="D18" i="23"/>
  <c r="D30" i="23"/>
  <c r="D33" i="23"/>
  <c r="D32" i="23"/>
  <c r="D27" i="23"/>
  <c r="D24" i="23"/>
  <c r="D39" i="23"/>
  <c r="D19" i="23"/>
  <c r="D14" i="23"/>
  <c r="D22" i="23"/>
  <c r="D20" i="23"/>
  <c r="D29" i="23"/>
  <c r="D17" i="23"/>
  <c r="D23" i="23"/>
  <c r="D36" i="23"/>
  <c r="D28" i="23"/>
  <c r="D15" i="23"/>
  <c r="D21" i="23"/>
  <c r="D40" i="23"/>
  <c r="D37" i="23"/>
  <c r="D31" i="23"/>
  <c r="D16" i="23"/>
  <c r="D35" i="23"/>
  <c r="K24" i="26" l="1"/>
  <c r="B30" i="26" s="1"/>
  <c r="O8" i="24"/>
  <c r="M8" i="24"/>
  <c r="M7" i="24"/>
  <c r="O7" i="24"/>
  <c r="M13" i="24"/>
  <c r="O13" i="24"/>
  <c r="O12" i="24"/>
  <c r="M12" i="24"/>
  <c r="K14" i="24"/>
  <c r="N4" i="24"/>
  <c r="N14" i="24" s="1"/>
  <c r="M11" i="24"/>
  <c r="O11" i="24"/>
  <c r="O9" i="24"/>
  <c r="M9" i="24"/>
  <c r="O4" i="24"/>
  <c r="M4" i="24"/>
  <c r="M14" i="24" s="1"/>
  <c r="L14" i="24"/>
  <c r="O5" i="23"/>
  <c r="O9" i="23"/>
  <c r="L12" i="23"/>
  <c r="O13" i="23"/>
  <c r="B2" i="23"/>
  <c r="B3" i="23"/>
  <c r="K4" i="23"/>
  <c r="L7" i="23"/>
  <c r="K8" i="23"/>
  <c r="L11" i="23"/>
  <c r="C28" i="23"/>
  <c r="B44" i="22"/>
  <c r="C45" i="22"/>
  <c r="C40" i="22"/>
  <c r="C44" i="22"/>
  <c r="C43" i="22"/>
  <c r="C42" i="22"/>
  <c r="C41" i="22"/>
  <c r="C39" i="22"/>
  <c r="C26" i="24" l="1"/>
  <c r="C20" i="24"/>
  <c r="O14" i="24"/>
  <c r="C30" i="24" s="1"/>
  <c r="N8" i="23"/>
  <c r="M8" i="23"/>
  <c r="K14" i="23"/>
  <c r="N4" i="23"/>
  <c r="M4" i="23"/>
  <c r="O11" i="23"/>
  <c r="M11" i="23"/>
  <c r="O12" i="23"/>
  <c r="M12" i="23"/>
  <c r="O7" i="23"/>
  <c r="M7" i="23"/>
  <c r="L14" i="23"/>
  <c r="B38" i="22"/>
  <c r="Q2" i="22"/>
  <c r="Q3" i="22"/>
  <c r="Q4" i="22"/>
  <c r="Q5" i="22"/>
  <c r="Q6" i="22"/>
  <c r="Q7" i="22"/>
  <c r="Q8" i="22"/>
  <c r="Q9" i="22"/>
  <c r="Q10" i="22"/>
  <c r="Q11" i="22"/>
  <c r="Q12" i="22"/>
  <c r="Q13" i="22"/>
  <c r="Q14" i="22"/>
  <c r="Q15" i="22"/>
  <c r="Q16" i="22"/>
  <c r="Q17" i="22"/>
  <c r="Q18" i="22"/>
  <c r="Q19" i="22"/>
  <c r="Q20" i="22"/>
  <c r="Q21" i="22"/>
  <c r="P2" i="22"/>
  <c r="P3" i="22"/>
  <c r="P22" i="22" s="1"/>
  <c r="B36" i="22" s="1"/>
  <c r="P4" i="22"/>
  <c r="P5" i="22"/>
  <c r="P6" i="22"/>
  <c r="P7" i="22"/>
  <c r="P8" i="22"/>
  <c r="P9" i="22"/>
  <c r="P10" i="22"/>
  <c r="P11" i="22"/>
  <c r="P12" i="22"/>
  <c r="P13" i="22"/>
  <c r="P14" i="22"/>
  <c r="P15" i="22"/>
  <c r="P16" i="22"/>
  <c r="P17" i="22"/>
  <c r="P18" i="22"/>
  <c r="P19" i="22"/>
  <c r="P20" i="22"/>
  <c r="P21" i="22"/>
  <c r="Q22" i="22"/>
  <c r="B35" i="22"/>
  <c r="B33" i="22"/>
  <c r="B32" i="22"/>
  <c r="B43" i="22" s="1"/>
  <c r="H26" i="22"/>
  <c r="H28" i="22"/>
  <c r="I22" i="22"/>
  <c r="J22" i="22"/>
  <c r="B27" i="22" s="1"/>
  <c r="B30" i="22"/>
  <c r="B23" i="22"/>
  <c r="B24" i="22" s="1"/>
  <c r="B11" i="22"/>
  <c r="A7" i="22"/>
  <c r="A8" i="22"/>
  <c r="H25" i="22"/>
  <c r="K13" i="22" s="1"/>
  <c r="L13" i="22" s="1"/>
  <c r="B12" i="22"/>
  <c r="H27" i="22"/>
  <c r="M17" i="22" s="1"/>
  <c r="N17" i="22" s="1"/>
  <c r="A2" i="22"/>
  <c r="C33" i="22"/>
  <c r="C37" i="22"/>
  <c r="C31" i="22"/>
  <c r="C34" i="22"/>
  <c r="C32" i="22"/>
  <c r="C38" i="22"/>
  <c r="C29" i="22"/>
  <c r="C36" i="22"/>
  <c r="C35" i="22"/>
  <c r="C30" i="22"/>
  <c r="C45" i="24" l="1"/>
  <c r="P11" i="24"/>
  <c r="P7" i="24"/>
  <c r="B45" i="24"/>
  <c r="B42" i="24"/>
  <c r="P13" i="24"/>
  <c r="P9" i="24"/>
  <c r="P5" i="24"/>
  <c r="P12" i="24"/>
  <c r="P8" i="24"/>
  <c r="P4" i="24"/>
  <c r="P10" i="24"/>
  <c r="P6" i="24"/>
  <c r="M14" i="23"/>
  <c r="N14" i="23"/>
  <c r="O14" i="23"/>
  <c r="C30" i="23" s="1"/>
  <c r="B25" i="22"/>
  <c r="M2" i="22"/>
  <c r="B31" i="22"/>
  <c r="M8" i="22"/>
  <c r="M10" i="22"/>
  <c r="M21" i="22"/>
  <c r="N21" i="22" s="1"/>
  <c r="M13" i="22"/>
  <c r="M6" i="22"/>
  <c r="N6" i="22" s="1"/>
  <c r="K2" i="22"/>
  <c r="L2" i="22" s="1"/>
  <c r="K5" i="22"/>
  <c r="L5" i="22" s="1"/>
  <c r="M14" i="22"/>
  <c r="N14" i="22" s="1"/>
  <c r="K4" i="22"/>
  <c r="L4" i="22" s="1"/>
  <c r="K19" i="22"/>
  <c r="L19" i="22" s="1"/>
  <c r="M12" i="22"/>
  <c r="N12" i="22" s="1"/>
  <c r="M3" i="22"/>
  <c r="N3" i="22" s="1"/>
  <c r="M7" i="22"/>
  <c r="M20" i="22"/>
  <c r="N20" i="22" s="1"/>
  <c r="M16" i="22"/>
  <c r="N16" i="22" s="1"/>
  <c r="K18" i="22"/>
  <c r="L18" i="22" s="1"/>
  <c r="K9" i="22"/>
  <c r="L9" i="22" s="1"/>
  <c r="K11" i="22"/>
  <c r="L11" i="22" s="1"/>
  <c r="K15" i="22"/>
  <c r="L15" i="22" s="1"/>
  <c r="K17" i="22"/>
  <c r="L17" i="22" s="1"/>
  <c r="K14" i="22"/>
  <c r="L14" i="22" s="1"/>
  <c r="N2" i="22"/>
  <c r="M4" i="22"/>
  <c r="N4" i="22" s="1"/>
  <c r="M5" i="22"/>
  <c r="N5" i="22" s="1"/>
  <c r="M19" i="22"/>
  <c r="N19" i="22" s="1"/>
  <c r="M18" i="22"/>
  <c r="M9" i="22"/>
  <c r="N9" i="22" s="1"/>
  <c r="M11" i="22"/>
  <c r="N11" i="22" s="1"/>
  <c r="M15" i="22"/>
  <c r="N15" i="22" s="1"/>
  <c r="K3" i="22"/>
  <c r="L3" i="22" s="1"/>
  <c r="K21" i="22"/>
  <c r="L21" i="22" s="1"/>
  <c r="K7" i="22"/>
  <c r="L7" i="22" s="1"/>
  <c r="K6" i="22"/>
  <c r="L6" i="22" s="1"/>
  <c r="K20" i="22"/>
  <c r="L20" i="22" s="1"/>
  <c r="K8" i="22"/>
  <c r="L8" i="22" s="1"/>
  <c r="K10" i="22"/>
  <c r="L10" i="22" s="1"/>
  <c r="K12" i="22"/>
  <c r="L12" i="22" s="1"/>
  <c r="K16" i="22"/>
  <c r="L16" i="22" s="1"/>
  <c r="R5" i="24" l="1"/>
  <c r="S5" i="24" s="1"/>
  <c r="Q5" i="24"/>
  <c r="C36" i="24"/>
  <c r="C34" i="24"/>
  <c r="Q4" i="24"/>
  <c r="R4" i="24"/>
  <c r="S4" i="24" s="1"/>
  <c r="R9" i="24"/>
  <c r="S9" i="24" s="1"/>
  <c r="Q9" i="24"/>
  <c r="R7" i="24"/>
  <c r="S7" i="24" s="1"/>
  <c r="Q7" i="24"/>
  <c r="Q10" i="24"/>
  <c r="R10" i="24"/>
  <c r="S10" i="24" s="1"/>
  <c r="R8" i="24"/>
  <c r="S8" i="24" s="1"/>
  <c r="Q8" i="24"/>
  <c r="R13" i="24"/>
  <c r="S13" i="24" s="1"/>
  <c r="Q13" i="24"/>
  <c r="R11" i="24"/>
  <c r="S11" i="24" s="1"/>
  <c r="Q11" i="24"/>
  <c r="Q6" i="24"/>
  <c r="R6" i="24"/>
  <c r="S6" i="24" s="1"/>
  <c r="Q12" i="24"/>
  <c r="R12" i="24"/>
  <c r="S12" i="24" s="1"/>
  <c r="C26" i="23"/>
  <c r="C20" i="23"/>
  <c r="O17" i="22"/>
  <c r="O7" i="22"/>
  <c r="N7" i="22"/>
  <c r="O10" i="22"/>
  <c r="N10" i="22"/>
  <c r="O8" i="22"/>
  <c r="N8" i="22"/>
  <c r="O13" i="22"/>
  <c r="N13" i="22"/>
  <c r="O18" i="22"/>
  <c r="N18" i="22"/>
  <c r="L22" i="22"/>
  <c r="B26" i="22" s="1"/>
  <c r="O21" i="22"/>
  <c r="O6" i="22"/>
  <c r="O15" i="22"/>
  <c r="O5" i="22"/>
  <c r="M22" i="22"/>
  <c r="O2" i="22"/>
  <c r="O20" i="22"/>
  <c r="K22" i="22"/>
  <c r="O19" i="22"/>
  <c r="O11" i="22"/>
  <c r="O3" i="22"/>
  <c r="O14" i="22"/>
  <c r="O9" i="22"/>
  <c r="O4" i="22"/>
  <c r="O16" i="22"/>
  <c r="O12" i="22"/>
  <c r="S14" i="24" l="1"/>
  <c r="C35" i="24" s="1"/>
  <c r="C40" i="24" s="1"/>
  <c r="Q14" i="24"/>
  <c r="C33" i="24" s="1"/>
  <c r="C45" i="23"/>
  <c r="P11" i="23"/>
  <c r="P7" i="23"/>
  <c r="P10" i="23"/>
  <c r="P13" i="23"/>
  <c r="B45" i="23"/>
  <c r="P6" i="23"/>
  <c r="P9" i="23"/>
  <c r="P12" i="23"/>
  <c r="P8" i="23"/>
  <c r="P4" i="23"/>
  <c r="B42" i="23"/>
  <c r="P5" i="23"/>
  <c r="N22" i="22"/>
  <c r="O22" i="22"/>
  <c r="C37" i="24" l="1"/>
  <c r="C31" i="24"/>
  <c r="R5" i="23"/>
  <c r="S5" i="23" s="1"/>
  <c r="Q5" i="23"/>
  <c r="Q12" i="23"/>
  <c r="R12" i="23"/>
  <c r="S12" i="23" s="1"/>
  <c r="R13" i="23"/>
  <c r="S13" i="23" s="1"/>
  <c r="Q13" i="23"/>
  <c r="R9" i="23"/>
  <c r="S9" i="23" s="1"/>
  <c r="Q9" i="23"/>
  <c r="Q10" i="23"/>
  <c r="R10" i="23"/>
  <c r="S10" i="23" s="1"/>
  <c r="C36" i="23"/>
  <c r="C34" i="23"/>
  <c r="R4" i="23"/>
  <c r="S4" i="23" s="1"/>
  <c r="Q4" i="23"/>
  <c r="Q6" i="23"/>
  <c r="R6" i="23"/>
  <c r="S6" i="23" s="1"/>
  <c r="R7" i="23"/>
  <c r="S7" i="23" s="1"/>
  <c r="Q7" i="23"/>
  <c r="R8" i="23"/>
  <c r="S8" i="23" s="1"/>
  <c r="Q8" i="23"/>
  <c r="R11" i="23"/>
  <c r="S11" i="23" s="1"/>
  <c r="Q11" i="23"/>
  <c r="B29" i="22"/>
  <c r="B34" i="22"/>
  <c r="B28" i="22"/>
  <c r="B39" i="22"/>
  <c r="F6" i="21"/>
  <c r="G4" i="21"/>
  <c r="I6" i="21" s="1"/>
  <c r="G3" i="21"/>
  <c r="G6" i="21" s="1"/>
  <c r="G2" i="21"/>
  <c r="G1" i="21"/>
  <c r="I6" i="20"/>
  <c r="F6" i="20"/>
  <c r="A33" i="19"/>
  <c r="A32" i="19"/>
  <c r="D26" i="19"/>
  <c r="E23" i="19"/>
  <c r="G8" i="19" s="1"/>
  <c r="H8" i="19" s="1"/>
  <c r="E21" i="19"/>
  <c r="D17" i="19"/>
  <c r="D15" i="19"/>
  <c r="D16" i="19" s="1"/>
  <c r="C4" i="19"/>
  <c r="B4" i="19"/>
  <c r="D2" i="19"/>
  <c r="C2" i="19"/>
  <c r="B2" i="19"/>
  <c r="E11" i="19" s="1"/>
  <c r="B41" i="18"/>
  <c r="A41" i="18"/>
  <c r="B40" i="18"/>
  <c r="A40" i="18"/>
  <c r="B37" i="18"/>
  <c r="A37" i="18"/>
  <c r="B36" i="18"/>
  <c r="A36" i="18"/>
  <c r="D26" i="18"/>
  <c r="E23" i="18"/>
  <c r="F26" i="18" s="1"/>
  <c r="E21" i="18"/>
  <c r="D15" i="18"/>
  <c r="E11" i="18"/>
  <c r="E9" i="18"/>
  <c r="E7" i="18"/>
  <c r="C4" i="18"/>
  <c r="B4" i="18"/>
  <c r="D2" i="18"/>
  <c r="C2" i="18"/>
  <c r="B2" i="18"/>
  <c r="D26" i="17"/>
  <c r="E23" i="17"/>
  <c r="E21" i="17"/>
  <c r="D17" i="17"/>
  <c r="D15" i="17"/>
  <c r="D16" i="17" s="1"/>
  <c r="D12" i="17"/>
  <c r="C4" i="17"/>
  <c r="B4" i="17"/>
  <c r="D2" i="17"/>
  <c r="C2" i="17"/>
  <c r="B2" i="17"/>
  <c r="E12" i="17" s="1"/>
  <c r="B41" i="16"/>
  <c r="A41" i="16"/>
  <c r="B40" i="16"/>
  <c r="A40" i="16"/>
  <c r="B37" i="16"/>
  <c r="A37" i="16"/>
  <c r="B36" i="16"/>
  <c r="A36" i="16"/>
  <c r="F26" i="16"/>
  <c r="D26" i="16"/>
  <c r="B471" i="15"/>
  <c r="B472" i="15" s="1"/>
  <c r="B473" i="15" s="1"/>
  <c r="B474" i="15" s="1"/>
  <c r="A471" i="15"/>
  <c r="A472" i="15" s="1"/>
  <c r="A473" i="15" s="1"/>
  <c r="A474" i="15" s="1"/>
  <c r="B462" i="15"/>
  <c r="B461" i="15"/>
  <c r="B460" i="15"/>
  <c r="B459" i="15"/>
  <c r="B458" i="15"/>
  <c r="B457" i="15"/>
  <c r="B456" i="15"/>
  <c r="B91" i="15"/>
  <c r="B90" i="15"/>
  <c r="B70" i="15"/>
  <c r="B69" i="15"/>
  <c r="B47" i="15"/>
  <c r="B46" i="15"/>
  <c r="F43" i="15"/>
  <c r="F41" i="15"/>
  <c r="F42" i="15" s="1"/>
  <c r="F39" i="15"/>
  <c r="D33" i="15"/>
  <c r="D29" i="15"/>
  <c r="D28" i="15"/>
  <c r="D25" i="15"/>
  <c r="B22" i="15"/>
  <c r="C21" i="15"/>
  <c r="B21" i="15"/>
  <c r="C20" i="15"/>
  <c r="E32" i="15" s="1"/>
  <c r="B20" i="15"/>
  <c r="D35" i="15" s="1"/>
  <c r="B471" i="14"/>
  <c r="B472" i="14" s="1"/>
  <c r="B473" i="14" s="1"/>
  <c r="B474" i="14" s="1"/>
  <c r="A471" i="14"/>
  <c r="A472" i="14" s="1"/>
  <c r="A473" i="14" s="1"/>
  <c r="A474" i="14" s="1"/>
  <c r="B462" i="14"/>
  <c r="B461" i="14"/>
  <c r="B460" i="14"/>
  <c r="B459" i="14"/>
  <c r="B458" i="14"/>
  <c r="B457" i="14"/>
  <c r="B456" i="14"/>
  <c r="I77" i="13"/>
  <c r="C77" i="13"/>
  <c r="B77" i="13"/>
  <c r="E77" i="13" s="1"/>
  <c r="I76" i="13"/>
  <c r="C55" i="13"/>
  <c r="I55" i="13" s="1"/>
  <c r="B55" i="13"/>
  <c r="E55" i="13" s="1"/>
  <c r="I32" i="13"/>
  <c r="C32" i="13"/>
  <c r="B32" i="13"/>
  <c r="E32" i="13" s="1"/>
  <c r="I31" i="13"/>
  <c r="C10" i="13"/>
  <c r="I10" i="13" s="1"/>
  <c r="B10" i="13"/>
  <c r="E10" i="13" s="1"/>
  <c r="I77" i="12"/>
  <c r="C77" i="12"/>
  <c r="B77" i="12"/>
  <c r="E77" i="12" s="1"/>
  <c r="I76" i="12"/>
  <c r="C55" i="12"/>
  <c r="I55" i="12" s="1"/>
  <c r="B55" i="12"/>
  <c r="E55" i="12" s="1"/>
  <c r="I32" i="12"/>
  <c r="C32" i="12"/>
  <c r="B32" i="12"/>
  <c r="E32" i="12" s="1"/>
  <c r="I31" i="12"/>
  <c r="C10" i="12"/>
  <c r="I10" i="12" s="1"/>
  <c r="B10" i="12"/>
  <c r="E10" i="12" s="1"/>
  <c r="AA119" i="11"/>
  <c r="AB119" i="11" s="1"/>
  <c r="S14" i="23" l="1"/>
  <c r="C35" i="23" s="1"/>
  <c r="C40" i="23" s="1"/>
  <c r="Q14" i="23"/>
  <c r="C33" i="23" s="1"/>
  <c r="B453" i="14"/>
  <c r="E31" i="12"/>
  <c r="E76" i="12"/>
  <c r="E31" i="13"/>
  <c r="E76" i="13"/>
  <c r="D32" i="15"/>
  <c r="F32" i="15" s="1"/>
  <c r="D8" i="17"/>
  <c r="D12" i="18"/>
  <c r="R9" i="22"/>
  <c r="R13" i="22"/>
  <c r="R17" i="22"/>
  <c r="R3" i="22"/>
  <c r="R7" i="22"/>
  <c r="R11" i="22"/>
  <c r="R19" i="22"/>
  <c r="R4" i="22"/>
  <c r="R8" i="22"/>
  <c r="R16" i="22"/>
  <c r="R20" i="22"/>
  <c r="R6" i="22"/>
  <c r="R14" i="22"/>
  <c r="R18" i="22"/>
  <c r="R2" i="22"/>
  <c r="B37" i="22"/>
  <c r="R5" i="22" s="1"/>
  <c r="B453" i="15"/>
  <c r="D10" i="17"/>
  <c r="G11" i="19"/>
  <c r="H11" i="19" s="1"/>
  <c r="D9" i="19"/>
  <c r="G10" i="19"/>
  <c r="H10" i="19" s="1"/>
  <c r="D11" i="19"/>
  <c r="I11" i="19"/>
  <c r="G12" i="19"/>
  <c r="H12" i="19" s="1"/>
  <c r="B33" i="19"/>
  <c r="D7" i="17"/>
  <c r="D9" i="17"/>
  <c r="D11" i="17"/>
  <c r="E8" i="18"/>
  <c r="E10" i="18"/>
  <c r="E12" i="18"/>
  <c r="G7" i="19"/>
  <c r="H7" i="19" s="1"/>
  <c r="D8" i="19"/>
  <c r="I8" i="19"/>
  <c r="G9" i="19"/>
  <c r="H9" i="19" s="1"/>
  <c r="D10" i="19"/>
  <c r="I10" i="19"/>
  <c r="D12" i="19"/>
  <c r="I12" i="19"/>
  <c r="B32" i="19"/>
  <c r="E7" i="17"/>
  <c r="E9" i="17"/>
  <c r="E11" i="17"/>
  <c r="D7" i="18"/>
  <c r="D9" i="18"/>
  <c r="D11" i="18"/>
  <c r="E8" i="19"/>
  <c r="J8" i="19"/>
  <c r="E10" i="19"/>
  <c r="E12" i="19"/>
  <c r="J12" i="19"/>
  <c r="D7" i="19"/>
  <c r="I7" i="19"/>
  <c r="I9" i="19"/>
  <c r="E8" i="17"/>
  <c r="E10" i="17"/>
  <c r="D8" i="18"/>
  <c r="D10" i="18"/>
  <c r="E7" i="19"/>
  <c r="J7" i="19"/>
  <c r="E9" i="19"/>
  <c r="J11" i="19"/>
  <c r="I9" i="12"/>
  <c r="I54" i="12"/>
  <c r="I9" i="13"/>
  <c r="I54" i="13"/>
  <c r="D26" i="15"/>
  <c r="E27" i="15"/>
  <c r="D30" i="15"/>
  <c r="E31" i="15"/>
  <c r="D34" i="15"/>
  <c r="E35" i="15"/>
  <c r="F35" i="15" s="1"/>
  <c r="E26" i="15"/>
  <c r="F26" i="15" s="1"/>
  <c r="E30" i="15"/>
  <c r="F30" i="15" s="1"/>
  <c r="E34" i="15"/>
  <c r="F34" i="15" s="1"/>
  <c r="E25" i="15"/>
  <c r="F25" i="15" s="1"/>
  <c r="E29" i="15"/>
  <c r="F29" i="15" s="1"/>
  <c r="E33" i="15"/>
  <c r="F33" i="15" s="1"/>
  <c r="E9" i="12"/>
  <c r="E54" i="12"/>
  <c r="E9" i="13"/>
  <c r="E54" i="13"/>
  <c r="B467" i="14"/>
  <c r="D27" i="15"/>
  <c r="E28" i="15"/>
  <c r="F28" i="15" s="1"/>
  <c r="D31" i="15"/>
  <c r="B467" i="15"/>
  <c r="C37" i="23" l="1"/>
  <c r="C31" i="23"/>
  <c r="U5" i="22"/>
  <c r="S5" i="22"/>
  <c r="T5" i="22" s="1"/>
  <c r="U6" i="22"/>
  <c r="S6" i="22"/>
  <c r="T6" i="22" s="1"/>
  <c r="U8" i="22"/>
  <c r="S8" i="22"/>
  <c r="T8" i="22" s="1"/>
  <c r="U11" i="22"/>
  <c r="S11" i="22"/>
  <c r="T11" i="22" s="1"/>
  <c r="U17" i="22"/>
  <c r="S17" i="22"/>
  <c r="T17" i="22" s="1"/>
  <c r="U18" i="22"/>
  <c r="S18" i="22"/>
  <c r="T18" i="22" s="1"/>
  <c r="U20" i="22"/>
  <c r="S20" i="22"/>
  <c r="T20" i="22" s="1"/>
  <c r="U4" i="22"/>
  <c r="S4" i="22"/>
  <c r="T4" i="22" s="1"/>
  <c r="U7" i="22"/>
  <c r="S7" i="22"/>
  <c r="T7" i="22" s="1"/>
  <c r="U13" i="22"/>
  <c r="S13" i="22"/>
  <c r="T13" i="22" s="1"/>
  <c r="E13" i="18"/>
  <c r="E28" i="18" s="1"/>
  <c r="U14" i="22"/>
  <c r="S14" i="22"/>
  <c r="T14" i="22" s="1"/>
  <c r="U16" i="22"/>
  <c r="S16" i="22"/>
  <c r="T16" i="22" s="1"/>
  <c r="U19" i="22"/>
  <c r="S19" i="22"/>
  <c r="T19" i="22" s="1"/>
  <c r="U3" i="22"/>
  <c r="S3" i="22"/>
  <c r="T3" i="22" s="1"/>
  <c r="U9" i="22"/>
  <c r="S9" i="22"/>
  <c r="T9" i="22" s="1"/>
  <c r="U2" i="22"/>
  <c r="S2" i="22"/>
  <c r="T2" i="22" s="1"/>
  <c r="J9" i="19"/>
  <c r="J13" i="19" s="1"/>
  <c r="D13" i="19"/>
  <c r="R10" i="22"/>
  <c r="R12" i="22"/>
  <c r="R15" i="22"/>
  <c r="R21" i="22"/>
  <c r="I14" i="19"/>
  <c r="J10" i="19"/>
  <c r="D13" i="17"/>
  <c r="D14" i="19"/>
  <c r="E13" i="17"/>
  <c r="E13" i="19"/>
  <c r="E20" i="19" s="1"/>
  <c r="D13" i="18"/>
  <c r="H13" i="19"/>
  <c r="F27" i="15"/>
  <c r="F31" i="15"/>
  <c r="F37" i="15" s="1"/>
  <c r="F38" i="15" s="1"/>
  <c r="F40" i="15" s="1"/>
  <c r="U15" i="22" l="1"/>
  <c r="S15" i="22"/>
  <c r="T15" i="22" s="1"/>
  <c r="U10" i="22"/>
  <c r="S10" i="22"/>
  <c r="T10" i="22" s="1"/>
  <c r="U21" i="22"/>
  <c r="U22" i="22" s="1"/>
  <c r="B40" i="22" s="1"/>
  <c r="B42" i="22" s="1"/>
  <c r="S21" i="22"/>
  <c r="T21" i="22" s="1"/>
  <c r="U12" i="22"/>
  <c r="S12" i="22"/>
  <c r="T12" i="22" s="1"/>
  <c r="T22" i="22"/>
  <c r="B41" i="22" s="1"/>
  <c r="E26" i="19"/>
  <c r="E22" i="19"/>
  <c r="E20" i="17"/>
  <c r="D14" i="17"/>
  <c r="I15" i="19"/>
  <c r="J16" i="19" s="1"/>
  <c r="D14" i="18"/>
  <c r="E20" i="18"/>
  <c r="E26" i="18" l="1"/>
  <c r="E22" i="18"/>
  <c r="E26" i="17"/>
  <c r="E22" i="17"/>
</calcChain>
</file>

<file path=xl/sharedStrings.xml><?xml version="1.0" encoding="utf-8"?>
<sst xmlns="http://schemas.openxmlformats.org/spreadsheetml/2006/main" count="1137" uniqueCount="375">
  <si>
    <t>Comparing two quantitative variables to see if there is a relationship: Scatter Diagram</t>
  </si>
  <si>
    <t>Two Numbers plotted, one on each axis</t>
  </si>
  <si>
    <t>Horizontal Axis = Independent Variable = x</t>
  </si>
  <si>
    <t>Vertical Axis = Dependent Variable = f(x) = y</t>
  </si>
  <si>
    <t>1) Move along x axis, then 2) move along y axis, record point</t>
  </si>
  <si>
    <t>X values should be to left of y values, and field (variable names at top of each column).</t>
  </si>
  <si>
    <t>Direct / Positive Relationship: as x increases, y increases</t>
  </si>
  <si>
    <t>Hours Studied</t>
  </si>
  <si>
    <t>Test Scores</t>
  </si>
  <si>
    <t>Indirect (inverse) / Negative Relationship: as x increases, y decreases</t>
  </si>
  <si>
    <t>Absences In Class</t>
  </si>
  <si>
    <t>Grade</t>
  </si>
  <si>
    <t># Ads on Radio During Week</t>
  </si>
  <si>
    <t>Car Sales</t>
  </si>
  <si>
    <t>Customer Age</t>
  </si>
  <si>
    <t>Amount Spent</t>
  </si>
  <si>
    <t>Is there a relationship between the two variables?</t>
  </si>
  <si>
    <t>Scatter Plot for X and Y quatitative variables</t>
  </si>
  <si>
    <t>Is There a Relationship?</t>
  </si>
  <si>
    <t>Measures of Association or Linear Relationship Between 2 Variables</t>
  </si>
  <si>
    <t>Covariance</t>
  </si>
  <si>
    <t>Covariance measures the strength of the linear relationship between 2 variables. Positive values indicate a positive relationship; negative, a negative relationship</t>
  </si>
  <si>
    <r>
      <t>Sample Covariance = s</t>
    </r>
    <r>
      <rPr>
        <vertAlign val="subscript"/>
        <sz val="11"/>
        <color theme="1"/>
        <rFont val="Calibri"/>
        <family val="2"/>
        <scheme val="minor"/>
      </rPr>
      <t>xy</t>
    </r>
    <r>
      <rPr>
        <sz val="11"/>
        <color theme="1"/>
        <rFont val="Calibri"/>
        <family val="2"/>
        <scheme val="minor"/>
      </rPr>
      <t xml:space="preserve"> = (</t>
    </r>
    <r>
      <rPr>
        <sz val="11"/>
        <color theme="1"/>
        <rFont val="Calibri"/>
        <family val="2"/>
      </rPr>
      <t>∑(x</t>
    </r>
    <r>
      <rPr>
        <vertAlign val="subscript"/>
        <sz val="11"/>
        <color theme="1"/>
        <rFont val="Calibri"/>
        <family val="2"/>
      </rPr>
      <t>i</t>
    </r>
    <r>
      <rPr>
        <sz val="11"/>
        <color theme="1"/>
        <rFont val="Calibri"/>
        <family val="2"/>
      </rPr>
      <t xml:space="preserve"> - Xbar)*(y</t>
    </r>
    <r>
      <rPr>
        <vertAlign val="subscript"/>
        <sz val="11"/>
        <color theme="1"/>
        <rFont val="Calibri"/>
        <family val="2"/>
      </rPr>
      <t>i</t>
    </r>
    <r>
      <rPr>
        <sz val="11"/>
        <color theme="1"/>
        <rFont val="Calibri"/>
        <family val="2"/>
      </rPr>
      <t xml:space="preserve"> - Ybar))/(n-1)</t>
    </r>
  </si>
  <si>
    <t>Use COVARIANCE.S function</t>
  </si>
  <si>
    <r>
      <t xml:space="preserve">Population Covariance = </t>
    </r>
    <r>
      <rPr>
        <sz val="11"/>
        <color theme="1"/>
        <rFont val="Symbol"/>
        <family val="1"/>
        <charset val="2"/>
      </rPr>
      <t>s</t>
    </r>
    <r>
      <rPr>
        <vertAlign val="subscript"/>
        <sz val="11"/>
        <color theme="1"/>
        <rFont val="Calibri"/>
        <family val="2"/>
        <scheme val="minor"/>
      </rPr>
      <t>xy</t>
    </r>
    <r>
      <rPr>
        <sz val="11"/>
        <color theme="1"/>
        <rFont val="Calibri"/>
        <family val="2"/>
        <scheme val="minor"/>
      </rPr>
      <t xml:space="preserve"> = (</t>
    </r>
    <r>
      <rPr>
        <sz val="11"/>
        <color theme="1"/>
        <rFont val="Calibri"/>
        <family val="2"/>
      </rPr>
      <t>∑(x</t>
    </r>
    <r>
      <rPr>
        <vertAlign val="subscript"/>
        <sz val="11"/>
        <color theme="1"/>
        <rFont val="Calibri"/>
        <family val="2"/>
      </rPr>
      <t>i</t>
    </r>
    <r>
      <rPr>
        <sz val="11"/>
        <color theme="1"/>
        <rFont val="Calibri"/>
        <family val="2"/>
      </rPr>
      <t xml:space="preserve"> - µ</t>
    </r>
    <r>
      <rPr>
        <vertAlign val="subscript"/>
        <sz val="11"/>
        <color theme="1"/>
        <rFont val="Calibri"/>
        <family val="2"/>
      </rPr>
      <t>x</t>
    </r>
    <r>
      <rPr>
        <sz val="11"/>
        <color theme="1"/>
        <rFont val="Calibri"/>
        <family val="2"/>
      </rPr>
      <t>)*(y</t>
    </r>
    <r>
      <rPr>
        <vertAlign val="subscript"/>
        <sz val="11"/>
        <color theme="1"/>
        <rFont val="Calibri"/>
        <family val="2"/>
      </rPr>
      <t>i</t>
    </r>
    <r>
      <rPr>
        <sz val="11"/>
        <color theme="1"/>
        <rFont val="Calibri"/>
        <family val="2"/>
      </rPr>
      <t xml:space="preserve"> - µ</t>
    </r>
    <r>
      <rPr>
        <vertAlign val="subscript"/>
        <sz val="11"/>
        <color theme="1"/>
        <rFont val="Calibri"/>
        <family val="2"/>
      </rPr>
      <t>y</t>
    </r>
    <r>
      <rPr>
        <sz val="11"/>
        <color theme="1"/>
        <rFont val="Calibri"/>
        <family val="2"/>
      </rPr>
      <t>))/N</t>
    </r>
  </si>
  <si>
    <t>Use COVARIANCE.P function</t>
  </si>
  <si>
    <t>Understanding how Covariance works:</t>
  </si>
  <si>
    <t>Plot a Mean Line for X and a Mean Line for Y to divide chart into 4 quadrants</t>
  </si>
  <si>
    <t>When preponderance of the "X-Deviations Times Y-Deviations" are positive (X-Y markers are quadrant 1 and 3), the line will show a positive liner association or relationship: "As X Increases, Y Increase"</t>
  </si>
  <si>
    <t>When preponderance of the "X-Deviations Times Y-Deviations" are negative (X-Y markers are quadrant 2 and 4), the line will show a negative liner association or relationship: "As X Increases, Y decrease"</t>
  </si>
  <si>
    <t>When preponderance of the "X-Deviations Times Y-Deviations" are neither positive or negative (X-Y markers in all quadrants), the line will show no liner association or relationship</t>
  </si>
  <si>
    <r>
      <t>Covariance measures the strength of the linear relationship between 2 variables, but has a problem with units.
Because the value of covariance depends on units, we may get larger or smaller covariances simply because we change the units from inches to feet or feet to inches.
To overcome this problem with units, we can divide the covariance by the product of the standard deviation to the x and y values, s</t>
    </r>
    <r>
      <rPr>
        <vertAlign val="subscript"/>
        <sz val="11"/>
        <color theme="1"/>
        <rFont val="Calibri"/>
        <family val="2"/>
        <scheme val="minor"/>
      </rPr>
      <t>x</t>
    </r>
    <r>
      <rPr>
        <sz val="11"/>
        <color theme="1"/>
        <rFont val="Calibri"/>
        <family val="2"/>
        <scheme val="minor"/>
      </rPr>
      <t xml:space="preserve"> * s</t>
    </r>
    <r>
      <rPr>
        <vertAlign val="subscript"/>
        <sz val="11"/>
        <color theme="1"/>
        <rFont val="Calibri"/>
        <family val="2"/>
        <scheme val="minor"/>
      </rPr>
      <t>y</t>
    </r>
    <r>
      <rPr>
        <sz val="11"/>
        <color theme="1"/>
        <rFont val="Calibri"/>
        <family val="2"/>
        <scheme val="minor"/>
      </rPr>
      <t xml:space="preserve"> , to get a relative measure of strength of association or relationship between 2 variables or a measure of strength per unit of standard deviation, s</t>
    </r>
    <r>
      <rPr>
        <vertAlign val="subscript"/>
        <sz val="11"/>
        <color theme="1"/>
        <rFont val="Calibri"/>
        <family val="2"/>
        <scheme val="minor"/>
      </rPr>
      <t>x</t>
    </r>
    <r>
      <rPr>
        <sz val="11"/>
        <color theme="1"/>
        <rFont val="Calibri"/>
        <family val="2"/>
        <scheme val="minor"/>
      </rPr>
      <t xml:space="preserve"> * sy . This measure is called Correlation Coefficient</t>
    </r>
  </si>
  <si>
    <t>Correlation Coefficient measure the strength and direction of linear association or relationship.</t>
  </si>
  <si>
    <t xml:space="preserve">Values range from -1, perfect negative linear relationship (all X-Y markers on  regression line) to +1, perfect positive linear relationship  (all X-Y markers on  regression line) </t>
  </si>
  <si>
    <t>Values close to +1 show strong positive linear association/relationship
Values close to -1 show strong negative linear association/relationship
The closer to zero the weaker the relationship
The closer the X-Y markers are to the regression line, the stronger the relationship
The more the X-Y markers deviate from the regression line, the weaker the relationship</t>
  </si>
  <si>
    <t>Note: Because the Correlation Coefficient measure the strength and direction of a LINEAR relationship, not nonlinear relationships. If you get a correlation measure near zero, it may be true that there is a very weak linear relationship, but that does not say that there is not some other sort of non-linear relationship.</t>
  </si>
  <si>
    <r>
      <t>Sample Correlation Coefficient = r</t>
    </r>
    <r>
      <rPr>
        <vertAlign val="subscript"/>
        <sz val="11"/>
        <color theme="1"/>
        <rFont val="Calibri"/>
        <family val="2"/>
        <scheme val="minor"/>
      </rPr>
      <t>xy</t>
    </r>
    <r>
      <rPr>
        <sz val="11"/>
        <color theme="1"/>
        <rFont val="Calibri"/>
        <family val="2"/>
        <scheme val="minor"/>
      </rPr>
      <t xml:space="preserve"> = s</t>
    </r>
    <r>
      <rPr>
        <vertAlign val="subscript"/>
        <sz val="11"/>
        <color theme="1"/>
        <rFont val="Calibri"/>
        <family val="2"/>
        <scheme val="minor"/>
      </rPr>
      <t>xy</t>
    </r>
    <r>
      <rPr>
        <sz val="11"/>
        <color theme="1"/>
        <rFont val="Calibri"/>
        <family val="2"/>
        <scheme val="minor"/>
      </rPr>
      <t xml:space="preserve"> /(s</t>
    </r>
    <r>
      <rPr>
        <vertAlign val="subscript"/>
        <sz val="11"/>
        <color theme="1"/>
        <rFont val="Calibri"/>
        <family val="2"/>
        <scheme val="minor"/>
      </rPr>
      <t>x</t>
    </r>
    <r>
      <rPr>
        <sz val="11"/>
        <color theme="1"/>
        <rFont val="Calibri"/>
        <family val="2"/>
        <scheme val="minor"/>
      </rPr>
      <t xml:space="preserve"> * s</t>
    </r>
    <r>
      <rPr>
        <vertAlign val="subscript"/>
        <sz val="11"/>
        <color theme="1"/>
        <rFont val="Calibri"/>
        <family val="2"/>
        <scheme val="minor"/>
      </rPr>
      <t>y</t>
    </r>
    <r>
      <rPr>
        <sz val="11"/>
        <color theme="1"/>
        <rFont val="Calibri"/>
        <family val="2"/>
        <scheme val="minor"/>
      </rPr>
      <t>)</t>
    </r>
  </si>
  <si>
    <t>Use PEARSON or CORREL functions</t>
  </si>
  <si>
    <r>
      <t>Sample Correlation Coefficient, r</t>
    </r>
    <r>
      <rPr>
        <vertAlign val="subscript"/>
        <sz val="11"/>
        <color theme="1"/>
        <rFont val="Calibri"/>
        <family val="2"/>
        <scheme val="minor"/>
      </rPr>
      <t>xy</t>
    </r>
    <r>
      <rPr>
        <sz val="11"/>
        <color theme="1"/>
        <rFont val="Calibri"/>
        <family val="2"/>
        <scheme val="minor"/>
      </rPr>
      <t xml:space="preserve"> , is a point estimator of the Population Correlation Coefficient, </t>
    </r>
    <r>
      <rPr>
        <sz val="11"/>
        <color theme="1"/>
        <rFont val="Symbol"/>
        <family val="1"/>
        <charset val="2"/>
      </rPr>
      <t>r</t>
    </r>
    <r>
      <rPr>
        <vertAlign val="subscript"/>
        <sz val="11"/>
        <color theme="1"/>
        <rFont val="Calibri"/>
        <family val="2"/>
        <scheme val="minor"/>
      </rPr>
      <t>xy</t>
    </r>
  </si>
  <si>
    <t>Correlation is not causation.</t>
  </si>
  <si>
    <t>Is there an Association or Relationship Between 2 Variables?</t>
  </si>
  <si>
    <t>What we already did:</t>
  </si>
  <si>
    <t>Visually, Graphically, we used: Scatter Chart to look and see if there was a relationship</t>
  </si>
  <si>
    <t>Independent, Predictor Variable = x</t>
  </si>
  <si>
    <t>Dependent, Predicted Variable = y</t>
  </si>
  <si>
    <t>Plot Markers: Move along x axis a given amount and then along the y axis a certain amount.</t>
  </si>
  <si>
    <t>Direct, Positive Relationship: As x increases, y increases</t>
  </si>
  <si>
    <t>Indirect, Negative Relationship: As x increases, y decreases</t>
  </si>
  <si>
    <t>No relationship: no pattern can be seen</t>
  </si>
  <si>
    <t>Example 1:</t>
  </si>
  <si>
    <t>Relationship Between Temperature &amp; Ice Cream Sales?</t>
  </si>
  <si>
    <t>Independent Variable</t>
  </si>
  <si>
    <t>Dependent Variable</t>
  </si>
  <si>
    <t>Predictor Variable</t>
  </si>
  <si>
    <t>Predicted Variable</t>
  </si>
  <si>
    <t>Sample Point</t>
  </si>
  <si>
    <t>x</t>
  </si>
  <si>
    <t>y</t>
  </si>
  <si>
    <t>No.</t>
  </si>
  <si>
    <t>Temperature (F)</t>
  </si>
  <si>
    <t>Sales Ice Cream</t>
  </si>
  <si>
    <t>Example 2:</t>
  </si>
  <si>
    <t>Relationship Between Temperature &amp; Chicken Soup Sales?</t>
  </si>
  <si>
    <t>Sales Chicken Soup</t>
  </si>
  <si>
    <t>Example 3:</t>
  </si>
  <si>
    <t>Relationship Between Study Time &amp; Score?</t>
  </si>
  <si>
    <t>Time Studying (hours)</t>
  </si>
  <si>
    <t>Score on Test</t>
  </si>
  <si>
    <t>Example 4:</t>
  </si>
  <si>
    <t>Relationship Between Number of Years Using Excel and Expert Rating</t>
  </si>
  <si>
    <t>Number Of Years Using Excel</t>
  </si>
  <si>
    <t>Expert Level (Rating 1 - 10))</t>
  </si>
  <si>
    <t>Example 5:</t>
  </si>
  <si>
    <t>Relationship Between Temperature and Energy Expense, relationship looks nonlinear: as x increases, y decreases for a while and then increases</t>
  </si>
  <si>
    <t>Date</t>
  </si>
  <si>
    <t>Temperature X</t>
  </si>
  <si>
    <t>Energy Expense Y</t>
  </si>
  <si>
    <t>Scatter Plot with Trendline &amp; X and Y Mean Lines</t>
  </si>
  <si>
    <t>Create Scatter Plot with Trendline &amp; X and Y Mean Lines to divide</t>
  </si>
  <si>
    <t>chart into four quadrants in order to further define the pattern and</t>
  </si>
  <si>
    <t>relationship between the two variables</t>
  </si>
  <si>
    <t>Xbar (F)</t>
  </si>
  <si>
    <t>Y</t>
  </si>
  <si>
    <t>X</t>
  </si>
  <si>
    <t>Ybar (IC Sales)</t>
  </si>
  <si>
    <t>Mean</t>
  </si>
  <si>
    <t>Ybar (CS Sales)</t>
  </si>
  <si>
    <t>Relationship Between # of Years Using Excel &amp; Expert Rating</t>
  </si>
  <si>
    <t>Xbar (Years)</t>
  </si>
  <si>
    <t>Ybar (Rating)</t>
  </si>
  <si>
    <t># Of Years Using Excel</t>
  </si>
  <si>
    <t>Excel Expert Rating</t>
  </si>
  <si>
    <t>Xbar (Temp)</t>
  </si>
  <si>
    <t>Ybar (Energy)</t>
  </si>
  <si>
    <r>
      <t>Sample Covariance = s</t>
    </r>
    <r>
      <rPr>
        <vertAlign val="subscript"/>
        <sz val="11"/>
        <color theme="1"/>
        <rFont val="Calibri"/>
        <family val="2"/>
        <scheme val="minor"/>
      </rPr>
      <t>xy</t>
    </r>
    <r>
      <rPr>
        <sz val="11"/>
        <color theme="1"/>
        <rFont val="Calibri"/>
        <family val="2"/>
        <scheme val="minor"/>
      </rPr>
      <t xml:space="preserve"> = (∑(x</t>
    </r>
    <r>
      <rPr>
        <vertAlign val="subscript"/>
        <sz val="11"/>
        <color theme="1"/>
        <rFont val="Calibri"/>
        <family val="2"/>
        <scheme val="minor"/>
      </rPr>
      <t>i</t>
    </r>
    <r>
      <rPr>
        <sz val="11"/>
        <color theme="1"/>
        <rFont val="Calibri"/>
        <family val="2"/>
        <scheme val="minor"/>
      </rPr>
      <t xml:space="preserve"> - Xbar)*(y</t>
    </r>
    <r>
      <rPr>
        <vertAlign val="subscript"/>
        <sz val="11"/>
        <color theme="1"/>
        <rFont val="Calibri"/>
        <family val="2"/>
        <scheme val="minor"/>
      </rPr>
      <t>i</t>
    </r>
    <r>
      <rPr>
        <sz val="11"/>
        <color theme="1"/>
        <rFont val="Calibri"/>
        <family val="2"/>
        <scheme val="minor"/>
      </rPr>
      <t xml:space="preserve"> - Ybar))/(n-1)</t>
    </r>
  </si>
  <si>
    <t>Covariance measures the strength of the linear relationship between 2 variables, but has problems with units</t>
  </si>
  <si>
    <t>Positive values indicate a positive relationship; negative, a negative relationship</t>
  </si>
  <si>
    <t>Correlation Coefficient</t>
  </si>
  <si>
    <r>
      <t>Sample Correlation Coefficient = r</t>
    </r>
    <r>
      <rPr>
        <vertAlign val="subscript"/>
        <sz val="11"/>
        <color theme="1"/>
        <rFont val="Calibri"/>
        <family val="2"/>
        <scheme val="minor"/>
      </rPr>
      <t>xy</t>
    </r>
    <r>
      <rPr>
        <sz val="11"/>
        <color theme="1"/>
        <rFont val="Calibri"/>
        <family val="2"/>
        <scheme val="minor"/>
      </rPr>
      <t xml:space="preserve"> = s</t>
    </r>
    <r>
      <rPr>
        <vertAlign val="subscript"/>
        <sz val="11"/>
        <color theme="1"/>
        <rFont val="Calibri"/>
        <family val="2"/>
        <scheme val="minor"/>
      </rPr>
      <t>x</t>
    </r>
    <r>
      <rPr>
        <sz val="11"/>
        <color theme="1"/>
        <rFont val="Calibri"/>
        <family val="2"/>
        <scheme val="minor"/>
      </rPr>
      <t>y /(s</t>
    </r>
    <r>
      <rPr>
        <vertAlign val="subscript"/>
        <sz val="11"/>
        <color theme="1"/>
        <rFont val="Calibri"/>
        <family val="2"/>
        <scheme val="minor"/>
      </rPr>
      <t>x</t>
    </r>
    <r>
      <rPr>
        <sz val="11"/>
        <color theme="1"/>
        <rFont val="Calibri"/>
        <family val="2"/>
        <scheme val="minor"/>
      </rPr>
      <t xml:space="preserve"> * s</t>
    </r>
    <r>
      <rPr>
        <vertAlign val="subscript"/>
        <sz val="11"/>
        <color theme="1"/>
        <rFont val="Calibri"/>
        <family val="2"/>
        <scheme val="minor"/>
      </rPr>
      <t>y</t>
    </r>
    <r>
      <rPr>
        <sz val="11"/>
        <color theme="1"/>
        <rFont val="Calibri"/>
        <family val="2"/>
        <scheme val="minor"/>
      </rPr>
      <t>)</t>
    </r>
  </si>
  <si>
    <t>Xbar</t>
  </si>
  <si>
    <t xml:space="preserve"> =</t>
  </si>
  <si>
    <t>Sample Mean of x-values</t>
  </si>
  <si>
    <t>"Xbar"</t>
  </si>
  <si>
    <t>Correlation Coefficient measure the strength and direction of linear association or relationship</t>
  </si>
  <si>
    <r>
      <t>x</t>
    </r>
    <r>
      <rPr>
        <b/>
        <vertAlign val="subscript"/>
        <sz val="11"/>
        <color theme="0"/>
        <rFont val="Calibri"/>
        <family val="2"/>
        <scheme val="minor"/>
      </rPr>
      <t>i</t>
    </r>
  </si>
  <si>
    <t>Particular X Value</t>
  </si>
  <si>
    <t>"x sub i"</t>
  </si>
  <si>
    <t>Values range from -1 to +1</t>
  </si>
  <si>
    <t>Ybar</t>
  </si>
  <si>
    <t>Sample Mean of y-values</t>
  </si>
  <si>
    <t>"Ybar"</t>
  </si>
  <si>
    <t>Close to +1, positive or direct linear relationship, as x increases, y increases</t>
  </si>
  <si>
    <r>
      <t>y</t>
    </r>
    <r>
      <rPr>
        <b/>
        <vertAlign val="subscript"/>
        <sz val="11"/>
        <color theme="0"/>
        <rFont val="Calibri"/>
        <family val="2"/>
        <scheme val="minor"/>
      </rPr>
      <t>i</t>
    </r>
  </si>
  <si>
    <t>Particular Y Value</t>
  </si>
  <si>
    <t>"y sub i"</t>
  </si>
  <si>
    <t>Close to -1, negative or indirect linear relationship, as x increases, y decreases</t>
  </si>
  <si>
    <r>
      <t>s</t>
    </r>
    <r>
      <rPr>
        <b/>
        <vertAlign val="subscript"/>
        <sz val="11"/>
        <color theme="0"/>
        <rFont val="Calibri"/>
        <family val="2"/>
        <scheme val="minor"/>
      </rPr>
      <t>xy</t>
    </r>
  </si>
  <si>
    <t>Sample Covariance</t>
  </si>
  <si>
    <t>"s sub xy"</t>
  </si>
  <si>
    <t>Close to zero is weak linear relationship, but use Scatter Chart to see if the relationship looks nonlinear</t>
  </si>
  <si>
    <t>n</t>
  </si>
  <si>
    <t>count of records or observations for Sample</t>
  </si>
  <si>
    <t>"n"</t>
  </si>
  <si>
    <r>
      <t>s</t>
    </r>
    <r>
      <rPr>
        <b/>
        <vertAlign val="subscript"/>
        <sz val="11"/>
        <color theme="0"/>
        <rFont val="Calibri"/>
        <family val="2"/>
        <scheme val="minor"/>
      </rPr>
      <t>x</t>
    </r>
  </si>
  <si>
    <t>Sample Standard Deviation of X Values</t>
  </si>
  <si>
    <t>"s sub x"</t>
  </si>
  <si>
    <r>
      <t>s</t>
    </r>
    <r>
      <rPr>
        <b/>
        <vertAlign val="subscript"/>
        <sz val="11"/>
        <color theme="0"/>
        <rFont val="Calibri"/>
        <family val="2"/>
        <scheme val="minor"/>
      </rPr>
      <t>y</t>
    </r>
  </si>
  <si>
    <t>Sample Standard Deviation of Y Values</t>
  </si>
  <si>
    <t>"s sub y"</t>
  </si>
  <si>
    <t>SD = s</t>
  </si>
  <si>
    <t>Count -1</t>
  </si>
  <si>
    <r>
      <t>(Xbar-x</t>
    </r>
    <r>
      <rPr>
        <vertAlign val="subscript"/>
        <sz val="11"/>
        <color theme="0"/>
        <rFont val="Calibri"/>
        <family val="2"/>
        <scheme val="minor"/>
      </rPr>
      <t>i</t>
    </r>
    <r>
      <rPr>
        <sz val="11"/>
        <color theme="0"/>
        <rFont val="Calibri"/>
        <family val="2"/>
        <scheme val="minor"/>
      </rPr>
      <t>)</t>
    </r>
  </si>
  <si>
    <r>
      <t>(Ybar-y</t>
    </r>
    <r>
      <rPr>
        <vertAlign val="subscript"/>
        <sz val="11"/>
        <color theme="0"/>
        <rFont val="Calibri"/>
        <family val="2"/>
        <scheme val="minor"/>
      </rPr>
      <t>i</t>
    </r>
    <r>
      <rPr>
        <sz val="11"/>
        <color theme="0"/>
        <rFont val="Calibri"/>
        <family val="2"/>
        <scheme val="minor"/>
      </rPr>
      <t>)</t>
    </r>
  </si>
  <si>
    <t>(Xbar-xi)*(Ybar-yi)</t>
  </si>
  <si>
    <t>Total</t>
  </si>
  <si>
    <t>Total / n-1</t>
  </si>
  <si>
    <t>Sample Covariance = Measures Strength of Relationship, but problem with units</t>
  </si>
  <si>
    <t>COVARIANCE.S</t>
  </si>
  <si>
    <t>(Total / n-1)/(Sx*Sy)</t>
  </si>
  <si>
    <t>Coefficient of Correlation = Measures Strength and Direction Of Liner Relationship, Not causation.</t>
  </si>
  <si>
    <t>CORREL or PEARSON</t>
  </si>
  <si>
    <t>r^2</t>
  </si>
  <si>
    <t xml:space="preserve">Coefficient of Determination = R^2 = "Goodness of fit for our line" </t>
  </si>
  <si>
    <t>How much of the variation in y can be explained by the variation in x</t>
  </si>
  <si>
    <t>RSQ</t>
  </si>
  <si>
    <r>
      <t>s</t>
    </r>
    <r>
      <rPr>
        <b/>
        <vertAlign val="subscript"/>
        <sz val="14"/>
        <color theme="1"/>
        <rFont val="Calibri"/>
        <family val="2"/>
        <scheme val="minor"/>
      </rPr>
      <t>xy</t>
    </r>
  </si>
  <si>
    <r>
      <t>r</t>
    </r>
    <r>
      <rPr>
        <b/>
        <vertAlign val="subscript"/>
        <sz val="14"/>
        <color theme="1"/>
        <rFont val="Calibri"/>
        <family val="2"/>
        <scheme val="minor"/>
      </rPr>
      <t>xy</t>
    </r>
  </si>
  <si>
    <t>Coefficient of Correlation = Measures Strength and Direction Of Liner Relationship</t>
  </si>
  <si>
    <t>Temperature (F), X</t>
  </si>
  <si>
    <t>Sales Chicken Soup, Y</t>
  </si>
  <si>
    <t>Perfect +1</t>
  </si>
  <si>
    <t>Correlation</t>
  </si>
  <si>
    <t>Units</t>
  </si>
  <si>
    <t>Costs</t>
  </si>
  <si>
    <t>Perfect -1</t>
  </si>
  <si>
    <t>Inspections</t>
  </si>
  <si>
    <t>Defects</t>
  </si>
  <si>
    <t>Correlation Coefficient = Pearson Product Moment Correlation Coefficient (sometimes called "r')</t>
  </si>
  <si>
    <t>Graphical: Is there a Relationship Between Two Quantitative Variables?</t>
  </si>
  <si>
    <t>Numerical: Is there a Relationship Between Two Quantitative Variables?</t>
  </si>
  <si>
    <t xml:space="preserve">Correlation Coefficient </t>
  </si>
  <si>
    <r>
      <t>X</t>
    </r>
    <r>
      <rPr>
        <vertAlign val="subscript"/>
        <sz val="11"/>
        <color theme="0"/>
        <rFont val="Calibri"/>
        <family val="2"/>
        <scheme val="minor"/>
      </rPr>
      <t>bar</t>
    </r>
  </si>
  <si>
    <r>
      <t>Y</t>
    </r>
    <r>
      <rPr>
        <vertAlign val="subscript"/>
        <sz val="11"/>
        <color theme="0"/>
        <rFont val="Calibri"/>
        <family val="2"/>
        <scheme val="minor"/>
      </rPr>
      <t>bar</t>
    </r>
  </si>
  <si>
    <t>Sample Size = n</t>
  </si>
  <si>
    <t>Sample Mean</t>
  </si>
  <si>
    <r>
      <t>S</t>
    </r>
    <r>
      <rPr>
        <vertAlign val="subscript"/>
        <sz val="11"/>
        <color theme="0"/>
        <rFont val="Calibri"/>
        <family val="2"/>
        <scheme val="minor"/>
      </rPr>
      <t>x</t>
    </r>
  </si>
  <si>
    <r>
      <t>S</t>
    </r>
    <r>
      <rPr>
        <vertAlign val="subscript"/>
        <sz val="11"/>
        <color theme="0"/>
        <rFont val="Calibri"/>
        <family val="2"/>
        <scheme val="minor"/>
      </rPr>
      <t>y</t>
    </r>
  </si>
  <si>
    <t>Sample SD</t>
  </si>
  <si>
    <t>Ad $ Spent per Week and Weekly Sales</t>
  </si>
  <si>
    <t>X
Ad Dollars Spent per Week</t>
  </si>
  <si>
    <t>Y
Weekly Sales</t>
  </si>
  <si>
    <t>(X-Xbar)*(Y-Ybar)</t>
  </si>
  <si>
    <t>(X-Xbar)^2</t>
  </si>
  <si>
    <t>Coefficient of Correlation = r =</t>
  </si>
  <si>
    <t>Strength and Direction</t>
  </si>
  <si>
    <t>Coefficient of Determination = r^2 =</t>
  </si>
  <si>
    <t xml:space="preserve">"Goodness of fit for our line" </t>
  </si>
  <si>
    <t>How much of the variation in y can be explained by the variation in x (not causation)</t>
  </si>
  <si>
    <t>For every one unit of x, how much does y move</t>
  </si>
  <si>
    <r>
      <t>Slope = m = b</t>
    </r>
    <r>
      <rPr>
        <b/>
        <vertAlign val="subscript"/>
        <sz val="11"/>
        <color theme="0"/>
        <rFont val="Calibri"/>
        <family val="2"/>
        <scheme val="minor"/>
      </rPr>
      <t>1</t>
    </r>
    <r>
      <rPr>
        <b/>
        <sz val="11"/>
        <color theme="0"/>
        <rFont val="Calibri"/>
        <family val="2"/>
        <scheme val="minor"/>
      </rPr>
      <t xml:space="preserve"> =</t>
    </r>
  </si>
  <si>
    <t>The value of the equation when x = 0</t>
  </si>
  <si>
    <r>
      <t>Intercept = b = b</t>
    </r>
    <r>
      <rPr>
        <b/>
        <vertAlign val="subscript"/>
        <sz val="11"/>
        <color theme="0"/>
        <rFont val="Calibri"/>
        <family val="2"/>
        <scheme val="minor"/>
      </rPr>
      <t>0</t>
    </r>
    <r>
      <rPr>
        <b/>
        <sz val="11"/>
        <color theme="0"/>
        <rFont val="Calibri"/>
        <family val="2"/>
        <scheme val="minor"/>
      </rPr>
      <t xml:space="preserve"> =</t>
    </r>
  </si>
  <si>
    <t>SD for Xbar</t>
  </si>
  <si>
    <t>Data Points for Xbar and Ybar Lines on Chart:</t>
  </si>
  <si>
    <t>Residual (instead of deviation) = y - predicted y</t>
  </si>
  <si>
    <t>SSE = Sum of Squares Due to Error = How well observations cluster around predicted line</t>
  </si>
  <si>
    <t>SST = Total Sum of Squares = How well observations cluster around Ybar line</t>
  </si>
  <si>
    <t>SSR = Sum of Squares Due to Regression</t>
  </si>
  <si>
    <t>f(x) = Predicted y</t>
  </si>
  <si>
    <t>(y-predicted y)^2
residual^2</t>
  </si>
  <si>
    <t>(y-Ybar)^2</t>
  </si>
  <si>
    <t>SSR amount</t>
  </si>
  <si>
    <t>SSE</t>
  </si>
  <si>
    <t>SST</t>
  </si>
  <si>
    <t>SSR = SST - SSE</t>
  </si>
  <si>
    <t>Coefficient of Determination = r^2 = SSR/SST =</t>
  </si>
  <si>
    <t>Used Toyota Camry Data</t>
  </si>
  <si>
    <t>Miles on Camry (x)</t>
  </si>
  <si>
    <t>Price for Used Camry (y)</t>
  </si>
  <si>
    <r>
      <t>Slope = m = b</t>
    </r>
    <r>
      <rPr>
        <b/>
        <vertAlign val="subscript"/>
        <sz val="11"/>
        <color theme="1"/>
        <rFont val="Calibri"/>
        <family val="2"/>
        <scheme val="minor"/>
      </rPr>
      <t>1</t>
    </r>
    <r>
      <rPr>
        <b/>
        <sz val="11"/>
        <color theme="1"/>
        <rFont val="Calibri"/>
        <family val="2"/>
        <scheme val="minor"/>
      </rPr>
      <t xml:space="preserve"> =</t>
    </r>
  </si>
  <si>
    <r>
      <t>Intercept = b = b</t>
    </r>
    <r>
      <rPr>
        <b/>
        <vertAlign val="subscript"/>
        <sz val="11"/>
        <color theme="1"/>
        <rFont val="Calibri"/>
        <family val="2"/>
        <scheme val="minor"/>
      </rPr>
      <t>0</t>
    </r>
    <r>
      <rPr>
        <b/>
        <sz val="11"/>
        <color theme="1"/>
        <rFont val="Calibri"/>
        <family val="2"/>
        <scheme val="minor"/>
      </rPr>
      <t xml:space="preserve"> =</t>
    </r>
  </si>
  <si>
    <t>SST = SSR + SSE      or:     SSR = SST - SSE</t>
  </si>
  <si>
    <t>Coefficient of Determination</t>
  </si>
  <si>
    <t>Slope</t>
  </si>
  <si>
    <t>Intercept</t>
  </si>
  <si>
    <t>Regression</t>
  </si>
  <si>
    <t>Brand and Model</t>
  </si>
  <si>
    <t>Garmin Nuvi 3490LMT</t>
  </si>
  <si>
    <t>Garmin Nuvi 3450</t>
  </si>
  <si>
    <t>Garmin Nuvi 3790T</t>
  </si>
  <si>
    <t>Garmin Nuvi 3790LMT</t>
  </si>
  <si>
    <t>Garmin Nuvi 3750</t>
  </si>
  <si>
    <t>Garmin Nuvi 2475LT</t>
  </si>
  <si>
    <t>Garmin Nuvi 2455LT</t>
  </si>
  <si>
    <t>Garmin Nuvi 2370LT</t>
  </si>
  <si>
    <t>Garmin Nuvi 2360LT</t>
  </si>
  <si>
    <t>Garmin Nuvi 2360LMT</t>
  </si>
  <si>
    <t>Garmin Nuvi 755T</t>
  </si>
  <si>
    <t>Motorola Motonab TN565t</t>
  </si>
  <si>
    <t>Motorola Motonab TN555</t>
  </si>
  <si>
    <t>Garmin Nuvi 1350T</t>
  </si>
  <si>
    <t>Garmin Nuvi 1350LMT</t>
  </si>
  <si>
    <t>Garmin Nuvi 2300</t>
  </si>
  <si>
    <t>Garmin Nuvi 1350</t>
  </si>
  <si>
    <t>Tom Tom VIA 1435 T</t>
  </si>
  <si>
    <t>Garmin Nuvi 1300</t>
  </si>
  <si>
    <t>Garmin Nuvi 1300LM</t>
  </si>
  <si>
    <t>Title:</t>
  </si>
  <si>
    <r>
      <t>X</t>
    </r>
    <r>
      <rPr>
        <b/>
        <vertAlign val="subscript"/>
        <sz val="11"/>
        <color theme="0"/>
        <rFont val="Calibri"/>
        <family val="2"/>
        <scheme val="minor"/>
      </rPr>
      <t xml:space="preserve">i  </t>
    </r>
    <r>
      <rPr>
        <b/>
        <sz val="11"/>
        <color theme="0"/>
        <rFont val="Calibri"/>
        <family val="2"/>
        <scheme val="minor"/>
      </rPr>
      <t>Price ($)</t>
    </r>
  </si>
  <si>
    <r>
      <t>Y</t>
    </r>
    <r>
      <rPr>
        <b/>
        <vertAlign val="subscript"/>
        <sz val="11"/>
        <color theme="0"/>
        <rFont val="Calibri"/>
        <family val="2"/>
        <scheme val="minor"/>
      </rPr>
      <t xml:space="preserve">i  </t>
    </r>
    <r>
      <rPr>
        <b/>
        <sz val="11"/>
        <color theme="0"/>
        <rFont val="Calibri"/>
        <family val="2"/>
        <scheme val="minor"/>
      </rPr>
      <t xml:space="preserve">Rating </t>
    </r>
  </si>
  <si>
    <t>Legend Title</t>
  </si>
  <si>
    <t>Xi, Yi</t>
  </si>
  <si>
    <t>Count</t>
  </si>
  <si>
    <t>X Mean</t>
  </si>
  <si>
    <t>Y Mean</t>
  </si>
  <si>
    <t>n = Sample Size</t>
  </si>
  <si>
    <t>Count - 1</t>
  </si>
  <si>
    <t>n-1</t>
  </si>
  <si>
    <t>(X-Xbar)
*(Y-Ybar)</t>
  </si>
  <si>
    <t>X-Xbar
(Deviation)</t>
  </si>
  <si>
    <t>Y-Ybar
(Deviation)</t>
  </si>
  <si>
    <r>
      <t>Sample SD = s</t>
    </r>
    <r>
      <rPr>
        <vertAlign val="subscript"/>
        <sz val="11"/>
        <color theme="0"/>
        <rFont val="Calibri"/>
        <family val="2"/>
        <scheme val="minor"/>
      </rPr>
      <t>x</t>
    </r>
  </si>
  <si>
    <t>X Sample Standard Deviation</t>
  </si>
  <si>
    <r>
      <t>Sample SD = s</t>
    </r>
    <r>
      <rPr>
        <vertAlign val="subscript"/>
        <sz val="11"/>
        <color theme="0"/>
        <rFont val="Calibri"/>
        <family val="2"/>
        <scheme val="minor"/>
      </rPr>
      <t>y</t>
    </r>
  </si>
  <si>
    <t>Y Sample Standard Deviation</t>
  </si>
  <si>
    <t>(Y-Ybar)^2</t>
  </si>
  <si>
    <t>Check:</t>
  </si>
  <si>
    <r>
      <t>Coefficient of Correlation = Strength and Direction of Relationship (between -1 and 1) = s</t>
    </r>
    <r>
      <rPr>
        <vertAlign val="subscript"/>
        <sz val="11"/>
        <color theme="1"/>
        <rFont val="Calibri"/>
        <family val="2"/>
        <scheme val="minor"/>
      </rPr>
      <t>xy</t>
    </r>
    <r>
      <rPr>
        <sz val="11"/>
        <color theme="1"/>
        <rFont val="Calibri"/>
        <family val="2"/>
        <scheme val="minor"/>
      </rPr>
      <t>/(s</t>
    </r>
    <r>
      <rPr>
        <vertAlign val="subscript"/>
        <sz val="11"/>
        <color theme="1"/>
        <rFont val="Calibri"/>
        <family val="2"/>
        <scheme val="minor"/>
      </rPr>
      <t>x</t>
    </r>
    <r>
      <rPr>
        <sz val="11"/>
        <color theme="1"/>
        <rFont val="Calibri"/>
        <family val="2"/>
        <scheme val="minor"/>
      </rPr>
      <t>*s</t>
    </r>
    <r>
      <rPr>
        <vertAlign val="subscript"/>
        <sz val="11"/>
        <color theme="1"/>
        <rFont val="Calibri"/>
        <family val="2"/>
        <scheme val="minor"/>
      </rPr>
      <t>y</t>
    </r>
    <r>
      <rPr>
        <sz val="11"/>
        <color theme="1"/>
        <rFont val="Calibri"/>
        <family val="2"/>
        <scheme val="minor"/>
      </rPr>
      <t>)</t>
    </r>
  </si>
  <si>
    <r>
      <t>Covariance = s</t>
    </r>
    <r>
      <rPr>
        <vertAlign val="subscript"/>
        <sz val="11"/>
        <color theme="0"/>
        <rFont val="Calibri"/>
        <family val="2"/>
        <scheme val="minor"/>
      </rPr>
      <t>xy</t>
    </r>
    <r>
      <rPr>
        <sz val="11"/>
        <color theme="0"/>
        <rFont val="Calibri"/>
        <family val="2"/>
        <scheme val="minor"/>
      </rPr>
      <t xml:space="preserve"> =</t>
    </r>
  </si>
  <si>
    <r>
      <t>Coefficient of Correlation = r</t>
    </r>
    <r>
      <rPr>
        <vertAlign val="subscript"/>
        <sz val="11"/>
        <color theme="0"/>
        <rFont val="Calibri"/>
        <family val="2"/>
        <scheme val="minor"/>
      </rPr>
      <t>xy</t>
    </r>
    <r>
      <rPr>
        <sz val="11"/>
        <color theme="0"/>
        <rFont val="Calibri"/>
        <family val="2"/>
        <scheme val="minor"/>
      </rPr>
      <t xml:space="preserve"> =</t>
    </r>
  </si>
  <si>
    <r>
      <t>Slope = m = b</t>
    </r>
    <r>
      <rPr>
        <vertAlign val="subscript"/>
        <sz val="11"/>
        <color theme="0"/>
        <rFont val="Calibri"/>
        <family val="2"/>
        <scheme val="minor"/>
      </rPr>
      <t>1</t>
    </r>
    <r>
      <rPr>
        <sz val="11"/>
        <color theme="0"/>
        <rFont val="Calibri"/>
        <family val="2"/>
        <scheme val="minor"/>
      </rPr>
      <t xml:space="preserve"> =</t>
    </r>
  </si>
  <si>
    <r>
      <t>X</t>
    </r>
    <r>
      <rPr>
        <vertAlign val="subscript"/>
        <sz val="11"/>
        <color theme="1"/>
        <rFont val="Calibri"/>
        <family val="2"/>
        <scheme val="minor"/>
      </rPr>
      <t>i</t>
    </r>
    <r>
      <rPr>
        <sz val="11"/>
        <color theme="1"/>
        <rFont val="Calibri"/>
        <family val="2"/>
        <scheme val="minor"/>
      </rPr>
      <t>*Y</t>
    </r>
    <r>
      <rPr>
        <vertAlign val="subscript"/>
        <sz val="11"/>
        <color theme="1"/>
        <rFont val="Calibri"/>
        <family val="2"/>
        <scheme val="minor"/>
      </rPr>
      <t>i</t>
    </r>
  </si>
  <si>
    <t>Xi^2</t>
  </si>
  <si>
    <r>
      <t>Intercept = b = b</t>
    </r>
    <r>
      <rPr>
        <vertAlign val="subscript"/>
        <sz val="11"/>
        <color theme="0"/>
        <rFont val="Calibri"/>
        <family val="2"/>
        <scheme val="minor"/>
      </rPr>
      <t>0</t>
    </r>
    <r>
      <rPr>
        <sz val="11"/>
        <color theme="0"/>
        <rFont val="Calibri"/>
        <family val="2"/>
        <scheme val="minor"/>
      </rPr>
      <t xml:space="preserve"> =</t>
    </r>
  </si>
  <si>
    <r>
      <t>Alternative formula = Slope = b1 = (</t>
    </r>
    <r>
      <rPr>
        <sz val="11"/>
        <color theme="1"/>
        <rFont val="Calibri"/>
        <family val="2"/>
      </rPr>
      <t>∑</t>
    </r>
    <r>
      <rPr>
        <sz val="11"/>
        <color theme="1"/>
        <rFont val="Calibri"/>
        <family val="2"/>
        <scheme val="minor"/>
      </rPr>
      <t>X</t>
    </r>
    <r>
      <rPr>
        <vertAlign val="subscript"/>
        <sz val="11"/>
        <color theme="1"/>
        <rFont val="Calibri"/>
        <family val="2"/>
        <scheme val="minor"/>
      </rPr>
      <t>i</t>
    </r>
    <r>
      <rPr>
        <sz val="11"/>
        <color theme="1"/>
        <rFont val="Calibri"/>
        <family val="2"/>
        <scheme val="minor"/>
      </rPr>
      <t>*Y</t>
    </r>
    <r>
      <rPr>
        <vertAlign val="subscript"/>
        <sz val="11"/>
        <color theme="1"/>
        <rFont val="Calibri"/>
        <family val="2"/>
        <scheme val="minor"/>
      </rPr>
      <t>i</t>
    </r>
    <r>
      <rPr>
        <sz val="11"/>
        <color theme="1"/>
        <rFont val="Calibri"/>
        <family val="2"/>
        <scheme val="minor"/>
      </rPr>
      <t xml:space="preserve"> - (∑X</t>
    </r>
    <r>
      <rPr>
        <vertAlign val="subscript"/>
        <sz val="11"/>
        <color theme="1"/>
        <rFont val="Calibri"/>
        <family val="2"/>
        <scheme val="minor"/>
      </rPr>
      <t>i</t>
    </r>
    <r>
      <rPr>
        <sz val="11"/>
        <color theme="1"/>
        <rFont val="Calibri"/>
        <family val="2"/>
        <scheme val="minor"/>
      </rPr>
      <t>*∑Y</t>
    </r>
    <r>
      <rPr>
        <vertAlign val="subscript"/>
        <sz val="11"/>
        <color theme="1"/>
        <rFont val="Calibri"/>
        <family val="2"/>
        <scheme val="minor"/>
      </rPr>
      <t>i</t>
    </r>
    <r>
      <rPr>
        <sz val="11"/>
        <color theme="1"/>
        <rFont val="Calibri"/>
        <family val="2"/>
        <scheme val="minor"/>
      </rPr>
      <t>)/n)/((∑X</t>
    </r>
    <r>
      <rPr>
        <vertAlign val="superscript"/>
        <sz val="11"/>
        <color theme="1"/>
        <rFont val="Calibri"/>
        <family val="2"/>
        <scheme val="minor"/>
      </rPr>
      <t>2</t>
    </r>
    <r>
      <rPr>
        <vertAlign val="subscript"/>
        <sz val="11"/>
        <color theme="1"/>
        <rFont val="Calibri"/>
        <family val="2"/>
        <scheme val="minor"/>
      </rPr>
      <t>i</t>
    </r>
    <r>
      <rPr>
        <sz val="11"/>
        <color theme="1"/>
        <rFont val="Calibri"/>
        <family val="2"/>
        <scheme val="minor"/>
      </rPr>
      <t xml:space="preserve"> - (∑X</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r>
      <rPr>
        <sz val="11"/>
        <color theme="1"/>
        <rFont val="Calibri"/>
        <family val="2"/>
        <scheme val="minor"/>
      </rPr>
      <t>)/n)</t>
    </r>
  </si>
  <si>
    <t>Yhat
Predicted Value</t>
  </si>
  <si>
    <t>Observed - predicted
Residual
Yi - Yhat</t>
  </si>
  <si>
    <t>(Yi - Yhat)^2</t>
  </si>
  <si>
    <t>SSE =</t>
  </si>
  <si>
    <r>
      <t>Covariance = Strength of Linear Relationship (problem with units) =s</t>
    </r>
    <r>
      <rPr>
        <vertAlign val="subscript"/>
        <sz val="11"/>
        <color theme="1"/>
        <rFont val="Calibri"/>
        <family val="2"/>
        <scheme val="minor"/>
      </rPr>
      <t>xy</t>
    </r>
    <r>
      <rPr>
        <sz val="11"/>
        <color theme="1"/>
        <rFont val="Calibri"/>
        <family val="2"/>
        <scheme val="minor"/>
      </rPr>
      <t xml:space="preserve"> =  </t>
    </r>
    <r>
      <rPr>
        <sz val="11"/>
        <color theme="1"/>
        <rFont val="Calibri"/>
        <family val="2"/>
      </rPr>
      <t>∑</t>
    </r>
    <r>
      <rPr>
        <sz val="11"/>
        <color theme="1"/>
        <rFont val="Calibri"/>
        <family val="2"/>
        <scheme val="minor"/>
      </rPr>
      <t>((Xi - Xbar)*(Yi - Ybar))/(n-1)</t>
    </r>
  </si>
  <si>
    <r>
      <t>Slope = for estimated regression line, for every 1 unit of x, how much does y move = b</t>
    </r>
    <r>
      <rPr>
        <vertAlign val="subscript"/>
        <sz val="11"/>
        <color theme="1"/>
        <rFont val="Calibri"/>
        <family val="2"/>
        <scheme val="minor"/>
      </rPr>
      <t>1</t>
    </r>
    <r>
      <rPr>
        <sz val="11"/>
        <color theme="1"/>
        <rFont val="Calibri"/>
        <family val="2"/>
        <scheme val="minor"/>
      </rPr>
      <t xml:space="preserve"> = ∑((Xi - Xbar)*(Yi - Ybar))/∑((Xi - Xbar)^2</t>
    </r>
  </si>
  <si>
    <r>
      <t xml:space="preserve">Sum of Squares due to Error (Unexplained part of SST) = SSE + </t>
    </r>
    <r>
      <rPr>
        <sz val="11"/>
        <color theme="1"/>
        <rFont val="Calibri"/>
        <family val="2"/>
      </rPr>
      <t>∑</t>
    </r>
    <r>
      <rPr>
        <sz val="11"/>
        <color theme="1"/>
        <rFont val="Calibri"/>
        <family val="2"/>
        <scheme val="minor"/>
      </rPr>
      <t>(Yi - Yhar)^2</t>
    </r>
  </si>
  <si>
    <r>
      <t xml:space="preserve">Sum of Squares Due to Regression (Explained part of SST) = SSR = </t>
    </r>
    <r>
      <rPr>
        <sz val="11"/>
        <color theme="1"/>
        <rFont val="Calibri"/>
        <family val="2"/>
      </rPr>
      <t>∑</t>
    </r>
    <r>
      <rPr>
        <sz val="11"/>
        <color theme="1"/>
        <rFont val="Calibri"/>
        <family val="2"/>
        <scheme val="minor"/>
      </rPr>
      <t>(Yhat - Ybar)^2</t>
    </r>
  </si>
  <si>
    <r>
      <t xml:space="preserve">Total Sum of Squares = SST = </t>
    </r>
    <r>
      <rPr>
        <sz val="11"/>
        <color theme="1"/>
        <rFont val="Calibri"/>
        <family val="2"/>
      </rPr>
      <t>∑</t>
    </r>
    <r>
      <rPr>
        <sz val="11"/>
        <color theme="1"/>
        <rFont val="Calibri"/>
        <family val="2"/>
        <scheme val="minor"/>
      </rPr>
      <t>(Yi             - Ybar)^2</t>
    </r>
  </si>
  <si>
    <t>SST =</t>
  </si>
  <si>
    <t>SSR =</t>
  </si>
  <si>
    <t>SSR</t>
  </si>
  <si>
    <t>Goodness of fit of line to data = r^2 =</t>
  </si>
  <si>
    <t>Goodness of Fit = How well does Estimated Regression Equation/Line fit data = % of the variability in y that can be explained by the estimated Regression equation/line</t>
  </si>
  <si>
    <r>
      <t xml:space="preserve">Population Correlation Coefficient </t>
    </r>
    <r>
      <rPr>
        <sz val="11"/>
        <color theme="1"/>
        <rFont val="Symbol"/>
        <family val="1"/>
        <charset val="2"/>
      </rPr>
      <t>r</t>
    </r>
    <r>
      <rPr>
        <vertAlign val="subscript"/>
        <sz val="11"/>
        <color theme="1"/>
        <rFont val="Calibri"/>
        <family val="2"/>
        <scheme val="minor"/>
      </rPr>
      <t>xy</t>
    </r>
    <r>
      <rPr>
        <sz val="11"/>
        <color theme="1"/>
        <rFont val="Calibri"/>
        <family val="2"/>
        <scheme val="minor"/>
      </rPr>
      <t xml:space="preserve"> = </t>
    </r>
    <r>
      <rPr>
        <sz val="11"/>
        <color theme="1"/>
        <rFont val="Symbol"/>
        <family val="1"/>
        <charset val="2"/>
      </rPr>
      <t>s</t>
    </r>
    <r>
      <rPr>
        <vertAlign val="subscript"/>
        <sz val="11"/>
        <color theme="1"/>
        <rFont val="Calibri"/>
        <family val="2"/>
        <scheme val="minor"/>
      </rPr>
      <t>xy</t>
    </r>
    <r>
      <rPr>
        <sz val="11"/>
        <color theme="1"/>
        <rFont val="Calibri"/>
        <family val="2"/>
        <scheme val="minor"/>
      </rPr>
      <t xml:space="preserve"> /(</t>
    </r>
    <r>
      <rPr>
        <sz val="11"/>
        <color theme="1"/>
        <rFont val="Symbol"/>
        <family val="1"/>
        <charset val="2"/>
      </rPr>
      <t>s</t>
    </r>
    <r>
      <rPr>
        <vertAlign val="subscript"/>
        <sz val="11"/>
        <color theme="1"/>
        <rFont val="Calibri"/>
        <family val="2"/>
        <scheme val="minor"/>
      </rPr>
      <t>x</t>
    </r>
    <r>
      <rPr>
        <sz val="11"/>
        <color theme="1"/>
        <rFont val="Calibri"/>
        <family val="2"/>
        <scheme val="minor"/>
      </rPr>
      <t xml:space="preserve"> * </t>
    </r>
    <r>
      <rPr>
        <sz val="11"/>
        <color theme="1"/>
        <rFont val="Symbol"/>
        <family val="1"/>
        <charset val="2"/>
      </rPr>
      <t>s</t>
    </r>
    <r>
      <rPr>
        <vertAlign val="subscript"/>
        <sz val="11"/>
        <color theme="1"/>
        <rFont val="Calibri"/>
        <family val="2"/>
        <scheme val="minor"/>
      </rPr>
      <t>y</t>
    </r>
    <r>
      <rPr>
        <sz val="11"/>
        <color theme="1"/>
        <rFont val="Calibri"/>
        <family val="2"/>
        <scheme val="minor"/>
      </rPr>
      <t xml:space="preserve">) , </t>
    </r>
    <r>
      <rPr>
        <sz val="11"/>
        <color theme="1"/>
        <rFont val="Symbol"/>
        <family val="1"/>
        <charset val="2"/>
      </rPr>
      <t>r</t>
    </r>
    <r>
      <rPr>
        <sz val="11"/>
        <color theme="1"/>
        <rFont val="Calibri"/>
        <family val="2"/>
        <scheme val="minor"/>
      </rPr>
      <t xml:space="preserve"> is pronounced "Row"</t>
    </r>
  </si>
  <si>
    <r>
      <t>b</t>
    </r>
    <r>
      <rPr>
        <vertAlign val="subscript"/>
        <sz val="11"/>
        <color theme="1"/>
        <rFont val="Calibri"/>
        <family val="2"/>
        <scheme val="minor"/>
      </rPr>
      <t>0</t>
    </r>
    <r>
      <rPr>
        <sz val="11"/>
        <color theme="1"/>
        <rFont val="Calibri"/>
        <family val="2"/>
        <scheme val="minor"/>
      </rPr>
      <t xml:space="preserve"> = Intercept = point at which estimated regression line crosses y axis = when z = 0, what does x =? = Ybar -Xbar*b</t>
    </r>
    <r>
      <rPr>
        <vertAlign val="subscript"/>
        <sz val="11"/>
        <color theme="1"/>
        <rFont val="Calibri"/>
        <family val="2"/>
        <scheme val="minor"/>
      </rPr>
      <t>1</t>
    </r>
  </si>
  <si>
    <t>Yabr</t>
  </si>
  <si>
    <t>For Road Racing Bike, Is there a relationship Between Price and Weight?</t>
  </si>
  <si>
    <t>Road Race Bike Brand</t>
  </si>
  <si>
    <r>
      <t>Weight (lbs)  X</t>
    </r>
    <r>
      <rPr>
        <b/>
        <vertAlign val="subscript"/>
        <sz val="11"/>
        <color theme="0"/>
        <rFont val="Calibri"/>
        <family val="2"/>
        <scheme val="minor"/>
      </rPr>
      <t>i</t>
    </r>
  </si>
  <si>
    <r>
      <t>Observed Y Price Y</t>
    </r>
    <r>
      <rPr>
        <b/>
        <vertAlign val="subscript"/>
        <sz val="11"/>
        <color theme="0"/>
        <rFont val="Calibri"/>
        <family val="2"/>
        <scheme val="minor"/>
      </rPr>
      <t>i</t>
    </r>
  </si>
  <si>
    <t>Deviations
Xi - Xbar</t>
  </si>
  <si>
    <t>Deviations
Yi -Ybar</t>
  </si>
  <si>
    <t>(Xi - Xbar)*
(Yi-Ybar)</t>
  </si>
  <si>
    <t>Deviation^2
(Xi - Xbar)^2</t>
  </si>
  <si>
    <t>Deviation^2
(Yi - Ybar)^2</t>
  </si>
  <si>
    <t>Predicted Y Value = Yhat</t>
  </si>
  <si>
    <t>Explained
(Yhat-Ybar)^2</t>
  </si>
  <si>
    <t>ith Residual
Error in us</t>
  </si>
  <si>
    <t>Unexplained
(Yi - Yhat)^2</t>
  </si>
  <si>
    <t>FELT F5</t>
  </si>
  <si>
    <t>PINARELLO Paris</t>
  </si>
  <si>
    <t>ORBEA Orca GDR</t>
  </si>
  <si>
    <t>EDDY MERCKX EMX-7</t>
  </si>
  <si>
    <t>BH RC1 Ultegra</t>
  </si>
  <si>
    <t>BH Ultralight 386</t>
  </si>
  <si>
    <t>CERVELO S5 Team</t>
  </si>
  <si>
    <t>GIANT TCR Advanced 2</t>
  </si>
  <si>
    <t>WILIER TRIESTINA Gran Turismo</t>
  </si>
  <si>
    <t>SPECIALIZED S-Works Amira SL4</t>
  </si>
  <si>
    <t>Count = Sample Size = n =</t>
  </si>
  <si>
    <t>Totals</t>
  </si>
  <si>
    <t>n - 1</t>
  </si>
  <si>
    <t>X Standard Deviation</t>
  </si>
  <si>
    <t>Y Standard Deviation</t>
  </si>
  <si>
    <t>Covaraince = sxy</t>
  </si>
  <si>
    <r>
      <t>s</t>
    </r>
    <r>
      <rPr>
        <vertAlign val="subscript"/>
        <sz val="11"/>
        <color theme="1"/>
        <rFont val="Calibri"/>
        <family val="2"/>
        <scheme val="minor"/>
      </rPr>
      <t>xy</t>
    </r>
    <r>
      <rPr>
        <sz val="11"/>
        <color theme="1"/>
        <rFont val="Calibri"/>
        <family val="2"/>
        <scheme val="minor"/>
      </rPr>
      <t xml:space="preserve"> = (∑(x</t>
    </r>
    <r>
      <rPr>
        <vertAlign val="subscript"/>
        <sz val="11"/>
        <color theme="1"/>
        <rFont val="Calibri"/>
        <family val="2"/>
        <scheme val="minor"/>
      </rPr>
      <t>i</t>
    </r>
    <r>
      <rPr>
        <sz val="11"/>
        <color theme="1"/>
        <rFont val="Calibri"/>
        <family val="2"/>
        <scheme val="minor"/>
      </rPr>
      <t xml:space="preserve"> - Xbar)*(y</t>
    </r>
    <r>
      <rPr>
        <vertAlign val="subscript"/>
        <sz val="11"/>
        <color theme="1"/>
        <rFont val="Calibri"/>
        <family val="2"/>
        <scheme val="minor"/>
      </rPr>
      <t>i</t>
    </r>
    <r>
      <rPr>
        <sz val="11"/>
        <color theme="1"/>
        <rFont val="Calibri"/>
        <family val="2"/>
        <scheme val="minor"/>
      </rPr>
      <t xml:space="preserve"> - Ybar))/(n-1) = Covariance = measures the strength of the linear relationship between 2 variables. Positive values indicate a positive relationship; negative, a negative relationship; close to zero means not much strength. Measure has problems with units.</t>
    </r>
  </si>
  <si>
    <r>
      <t>Coefficient of Correlation = r</t>
    </r>
    <r>
      <rPr>
        <b/>
        <vertAlign val="subscript"/>
        <sz val="11"/>
        <color theme="0"/>
        <rFont val="Calibri"/>
        <family val="2"/>
        <scheme val="minor"/>
      </rPr>
      <t>xy</t>
    </r>
    <r>
      <rPr>
        <b/>
        <sz val="11"/>
        <color theme="0"/>
        <rFont val="Calibri"/>
        <family val="2"/>
        <scheme val="minor"/>
      </rPr>
      <t xml:space="preserve"> =</t>
    </r>
  </si>
  <si>
    <r>
      <t>s</t>
    </r>
    <r>
      <rPr>
        <vertAlign val="subscript"/>
        <sz val="11"/>
        <color theme="1"/>
        <rFont val="Calibri"/>
        <family val="2"/>
        <scheme val="minor"/>
      </rPr>
      <t>xy</t>
    </r>
    <r>
      <rPr>
        <sz val="11"/>
        <color theme="1"/>
        <rFont val="Calibri"/>
        <family val="2"/>
        <scheme val="minor"/>
      </rPr>
      <t xml:space="preserve"> / (s</t>
    </r>
    <r>
      <rPr>
        <vertAlign val="subscript"/>
        <sz val="11"/>
        <color theme="1"/>
        <rFont val="Calibri"/>
        <family val="2"/>
        <scheme val="minor"/>
      </rPr>
      <t>x</t>
    </r>
    <r>
      <rPr>
        <sz val="11"/>
        <color theme="1"/>
        <rFont val="Calibri"/>
        <family val="2"/>
        <scheme val="minor"/>
      </rPr>
      <t>*s</t>
    </r>
    <r>
      <rPr>
        <vertAlign val="subscript"/>
        <sz val="11"/>
        <color theme="1"/>
        <rFont val="Calibri"/>
        <family val="2"/>
        <scheme val="minor"/>
      </rPr>
      <t>y</t>
    </r>
    <r>
      <rPr>
        <sz val="11"/>
        <color theme="1"/>
        <rFont val="Calibri"/>
        <family val="2"/>
        <scheme val="minor"/>
      </rPr>
      <t>) = Coefficient of Correlation = strength and direction of linear relationship between 2 variables = Values line between -1 and 1. -1 = perfect negative/indirect/inverse relationship. 1 = perfect positive/direct relationship. 0 = no relationship.</t>
    </r>
  </si>
  <si>
    <t>a</t>
  </si>
  <si>
    <r>
      <t>m = b</t>
    </r>
    <r>
      <rPr>
        <vertAlign val="subscript"/>
        <sz val="11"/>
        <color theme="1"/>
        <rFont val="Calibri"/>
        <family val="2"/>
        <scheme val="minor"/>
      </rPr>
      <t>1</t>
    </r>
    <r>
      <rPr>
        <sz val="11"/>
        <color theme="1"/>
        <rFont val="Calibri"/>
        <family val="2"/>
        <scheme val="minor"/>
      </rPr>
      <t xml:space="preserve"> = ∑(x</t>
    </r>
    <r>
      <rPr>
        <vertAlign val="subscript"/>
        <sz val="11"/>
        <color theme="1"/>
        <rFont val="Calibri"/>
        <family val="2"/>
        <scheme val="minor"/>
      </rPr>
      <t>i</t>
    </r>
    <r>
      <rPr>
        <sz val="11"/>
        <color theme="1"/>
        <rFont val="Calibri"/>
        <family val="2"/>
        <scheme val="minor"/>
      </rPr>
      <t xml:space="preserve"> - Xbar)*(y</t>
    </r>
    <r>
      <rPr>
        <vertAlign val="subscript"/>
        <sz val="11"/>
        <color theme="1"/>
        <rFont val="Calibri"/>
        <family val="2"/>
        <scheme val="minor"/>
      </rPr>
      <t>i</t>
    </r>
    <r>
      <rPr>
        <sz val="11"/>
        <color theme="1"/>
        <rFont val="Calibri"/>
        <family val="2"/>
        <scheme val="minor"/>
      </rPr>
      <t xml:space="preserve"> - Ybar)/ ∑(x</t>
    </r>
    <r>
      <rPr>
        <vertAlign val="subscript"/>
        <sz val="11"/>
        <color theme="1"/>
        <rFont val="Calibri"/>
        <family val="2"/>
        <scheme val="minor"/>
      </rPr>
      <t>i</t>
    </r>
    <r>
      <rPr>
        <sz val="11"/>
        <color theme="1"/>
        <rFont val="Calibri"/>
        <family val="2"/>
        <scheme val="minor"/>
      </rPr>
      <t xml:space="preserve"> - Xbar)^2 = Slope of Esimated Regression Equation/Line = For every one unit of x, how much does Y move?</t>
    </r>
  </si>
  <si>
    <r>
      <t>b = b</t>
    </r>
    <r>
      <rPr>
        <vertAlign val="subscript"/>
        <sz val="11"/>
        <color theme="1"/>
        <rFont val="Calibri"/>
        <family val="2"/>
        <scheme val="minor"/>
      </rPr>
      <t>0</t>
    </r>
    <r>
      <rPr>
        <sz val="11"/>
        <color theme="1"/>
        <rFont val="Calibri"/>
        <family val="2"/>
        <scheme val="minor"/>
      </rPr>
      <t xml:space="preserve"> = Ybar - Xbar*b</t>
    </r>
    <r>
      <rPr>
        <vertAlign val="subscript"/>
        <sz val="11"/>
        <color theme="1"/>
        <rFont val="Calibri"/>
        <family val="2"/>
        <scheme val="minor"/>
      </rPr>
      <t>1</t>
    </r>
    <r>
      <rPr>
        <sz val="11"/>
        <color theme="1"/>
        <rFont val="Calibri"/>
        <family val="2"/>
        <scheme val="minor"/>
      </rPr>
      <t xml:space="preserve"> = Ybar - Xbar*m = Intercept of Esimated Regression Equation/Line = at X = 0, what is y? = Point at which line crosses Y axis</t>
    </r>
  </si>
  <si>
    <t>SST = Total Sum of Squares (Y-Ybar)^2</t>
  </si>
  <si>
    <r>
      <t xml:space="preserve">SST = Total Sum of Squares = </t>
    </r>
    <r>
      <rPr>
        <sz val="11"/>
        <color theme="1"/>
        <rFont val="Calibri"/>
        <family val="2"/>
      </rPr>
      <t>∑</t>
    </r>
    <r>
      <rPr>
        <sz val="11"/>
        <color theme="1"/>
        <rFont val="Calibri"/>
        <family val="2"/>
        <scheme val="minor"/>
      </rPr>
      <t>(Y</t>
    </r>
    <r>
      <rPr>
        <vertAlign val="subscript"/>
        <sz val="11"/>
        <color theme="1"/>
        <rFont val="Calibri"/>
        <family val="2"/>
        <scheme val="minor"/>
      </rPr>
      <t>i</t>
    </r>
    <r>
      <rPr>
        <sz val="11"/>
        <color theme="1"/>
        <rFont val="Calibri"/>
        <family val="2"/>
        <scheme val="minor"/>
      </rPr>
      <t xml:space="preserve"> - Ybar)^2 = Total Variation of particular value and Ybar Line = How well Y values are clustered around the Ybar Line</t>
    </r>
  </si>
  <si>
    <t>SST = Total Sum of Squares (Y-Ybar)^2 =</t>
  </si>
  <si>
    <t>SSR = Sum of Squares Due To Regression =</t>
  </si>
  <si>
    <r>
      <t xml:space="preserve">SSR = Sum of Squares Due To Regression = </t>
    </r>
    <r>
      <rPr>
        <sz val="11"/>
        <color theme="1"/>
        <rFont val="Calibri"/>
        <family val="2"/>
      </rPr>
      <t>∑</t>
    </r>
    <r>
      <rPr>
        <sz val="11"/>
        <color theme="1"/>
        <rFont val="Calibri"/>
        <family val="2"/>
        <scheme val="minor"/>
      </rPr>
      <t>(Yhat - Ybar)^2 = Part of Total Variation that Esimated Regression Equation/Line Explains</t>
    </r>
  </si>
  <si>
    <t>SSE = Sum of Squares Due To Error (Residuals) =</t>
  </si>
  <si>
    <r>
      <t xml:space="preserve">SSE = Sum of Squares Due To Error = </t>
    </r>
    <r>
      <rPr>
        <sz val="11"/>
        <color theme="1"/>
        <rFont val="Symbol"/>
        <family val="1"/>
        <charset val="2"/>
      </rPr>
      <t>S</t>
    </r>
    <r>
      <rPr>
        <sz val="11"/>
        <color theme="1"/>
        <rFont val="Calibri"/>
        <family val="2"/>
        <scheme val="minor"/>
      </rPr>
      <t>(Yi - Yhat)^2 = Part of Total Variation that Esimated Regression Equation/Line Does NOT Explain = Error</t>
    </r>
  </si>
  <si>
    <t>b</t>
  </si>
  <si>
    <t>Goodness of fit = r^2</t>
  </si>
  <si>
    <r>
      <t>r^2 = SSR/SST = (r</t>
    </r>
    <r>
      <rPr>
        <vertAlign val="subscript"/>
        <sz val="11"/>
        <color theme="1"/>
        <rFont val="Calibri"/>
        <family val="2"/>
        <scheme val="minor"/>
      </rPr>
      <t>xy</t>
    </r>
    <r>
      <rPr>
        <sz val="11"/>
        <color theme="1"/>
        <rFont val="Calibri"/>
        <family val="2"/>
        <scheme val="minor"/>
      </rPr>
      <t>)^2 = 1-SSE/SST = Goodness of fit of Yi Data to Estimated Regression Equation/Line for 2 or more variables for a linear or non-linear relationship = how well raw data fits the regression line = goodness of fit</t>
    </r>
  </si>
  <si>
    <t>Yes, the equation has a good fit. About 86% of the Total Sum of Squares can be explained by using the estimated Regression Equation/Line. 86% means that the raw data points have a good fit to the estimated regression line.</t>
  </si>
  <si>
    <t>c</t>
  </si>
  <si>
    <t>lbs</t>
  </si>
  <si>
    <t>Year Manufacturer and Model</t>
  </si>
  <si>
    <t>Price</t>
  </si>
  <si>
    <t>2014 Redline MX 20</t>
  </si>
  <si>
    <t>2014 Framed Team</t>
  </si>
  <si>
    <t>2014 Grenade MX</t>
  </si>
  <si>
    <t>2015 SE Ripper |</t>
  </si>
  <si>
    <t>2015 SE PK Ripper Elite |</t>
  </si>
  <si>
    <t>2015 Grenade Launch Pro X |</t>
  </si>
  <si>
    <t>2015 SE PK Ripper Elite XL |</t>
  </si>
  <si>
    <t>2015 Grenade M1 |</t>
  </si>
  <si>
    <t>2015 Framed Team |</t>
  </si>
  <si>
    <t>2014 Grenade Stealth Deep Sea Blue |</t>
  </si>
  <si>
    <t>2014 Grenade Flare X |</t>
  </si>
  <si>
    <t>2014 Grenade Launch Blue |</t>
  </si>
  <si>
    <t>2014 Grenade Launch X |</t>
  </si>
  <si>
    <t>2014 Framed Verdict Blank |</t>
  </si>
  <si>
    <t>2014 SE PK Ripper Elite |</t>
  </si>
  <si>
    <t>Bike Weight (pound)</t>
  </si>
  <si>
    <t>2013 Redline Proline Pro</t>
  </si>
  <si>
    <t>2013 Redline Proline Expert XL</t>
  </si>
  <si>
    <t>2012 Redline Proline Pro XL</t>
  </si>
  <si>
    <t>2013 Redline MX 20</t>
  </si>
  <si>
    <t>C of Correlation</t>
  </si>
  <si>
    <t>C of Determination</t>
  </si>
  <si>
    <t>For Entry Level BMX Race Bikes, Is there a relationship between Price and Weight of Bike?</t>
  </si>
  <si>
    <t>2015 SE Ripper</t>
  </si>
  <si>
    <t>2015 SE PK Ripper Elite</t>
  </si>
  <si>
    <t>2015 Grenade Launch Pro X</t>
  </si>
  <si>
    <t>2015 SE PK Ripper Elite XL</t>
  </si>
  <si>
    <t>2015 Grenade M1</t>
  </si>
  <si>
    <t>2015 Framed Team</t>
  </si>
  <si>
    <t>2014 Grenade Stealth Deep Sea Blue</t>
  </si>
  <si>
    <t>2014 Grenade Flare X</t>
  </si>
  <si>
    <t>2014 Grenade Launch Blue</t>
  </si>
  <si>
    <t>2014 Grenade Launch X</t>
  </si>
  <si>
    <t>2014 Framed Verdict Blank</t>
  </si>
  <si>
    <t>2014 SE PK Ripper Elite</t>
  </si>
  <si>
    <t>Price (Y)</t>
  </si>
  <si>
    <t>Bike Weight (pound) (X)</t>
  </si>
  <si>
    <t>Count = n =</t>
  </si>
  <si>
    <t>Obserevd Yi</t>
  </si>
  <si>
    <t>Xi</t>
  </si>
  <si>
    <t>X Deviation
(Xi - Xbar)</t>
  </si>
  <si>
    <t>Y Devtaion
(Yi - Ybar)</t>
  </si>
  <si>
    <t>(Xi - Xbar)*
(Yi - Ybar)</t>
  </si>
  <si>
    <r>
      <t>Covaraince = s</t>
    </r>
    <r>
      <rPr>
        <b/>
        <vertAlign val="subscript"/>
        <sz val="11"/>
        <color theme="0"/>
        <rFont val="Calibri"/>
        <family val="2"/>
        <scheme val="minor"/>
      </rPr>
      <t>xy</t>
    </r>
    <r>
      <rPr>
        <b/>
        <sz val="11"/>
        <color theme="0"/>
        <rFont val="Calibri"/>
        <family val="2"/>
        <scheme val="minor"/>
      </rPr>
      <t xml:space="preserve"> =</t>
    </r>
  </si>
  <si>
    <t>Deviation^2
(Xi-Xbar)^2</t>
  </si>
  <si>
    <t>Deviation^2
(Yi-Ybar)^2</t>
  </si>
  <si>
    <t>Predicted Value
 = Yhat</t>
  </si>
  <si>
    <t>SSR =
(Yhat - Ybar)^2</t>
  </si>
  <si>
    <t>Explained</t>
  </si>
  <si>
    <t>ith Residual</t>
  </si>
  <si>
    <t>Unexplained</t>
  </si>
  <si>
    <t>SSE
(Yi - Yhat)^2</t>
  </si>
  <si>
    <t>Goodness of fit of raw data to model = r^2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</si>
</sst>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3" formatCode="_(* #,##0.00_);_(* \(#,##0.00\);_(* &quot;-&quot;??_);_(@_)"/>
    <numFmt numFmtId="164" formatCode="0.0"/>
    <numFmt numFmtId="165" formatCode="&quot;$&quot;#,##0.00"/>
    <numFmt numFmtId="166" formatCode="_(* #,##0_);_(* \(#,##0\);_(* &quot;-&quot;??_);_(@_)"/>
    <numFmt numFmtId="167" formatCode="&quot;$&quot;#,##0"/>
    <numFmt numFmtId="168" formatCode=";;;"/>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Times New Roman"/>
      <family val="1"/>
    </font>
    <font>
      <b/>
      <sz val="16"/>
      <color theme="0"/>
      <name val="Calibri"/>
      <family val="2"/>
      <scheme val="minor"/>
    </font>
    <font>
      <vertAlign val="subscript"/>
      <sz val="11"/>
      <color theme="1"/>
      <name val="Calibri"/>
      <family val="2"/>
      <scheme val="minor"/>
    </font>
    <font>
      <sz val="11"/>
      <color theme="1"/>
      <name val="Calibri"/>
      <family val="2"/>
    </font>
    <font>
      <vertAlign val="subscript"/>
      <sz val="11"/>
      <color theme="1"/>
      <name val="Calibri"/>
      <family val="2"/>
    </font>
    <font>
      <sz val="11"/>
      <color theme="1"/>
      <name val="Symbol"/>
      <family val="1"/>
      <charset val="2"/>
    </font>
    <font>
      <sz val="11"/>
      <name val="Calibri"/>
      <family val="2"/>
      <scheme val="minor"/>
    </font>
    <font>
      <b/>
      <vertAlign val="subscript"/>
      <sz val="11"/>
      <color theme="0"/>
      <name val="Calibri"/>
      <family val="2"/>
      <scheme val="minor"/>
    </font>
    <font>
      <vertAlign val="subscript"/>
      <sz val="11"/>
      <color theme="0"/>
      <name val="Calibri"/>
      <family val="2"/>
      <scheme val="minor"/>
    </font>
    <font>
      <b/>
      <sz val="14"/>
      <color theme="1"/>
      <name val="Calibri"/>
      <family val="2"/>
      <scheme val="minor"/>
    </font>
    <font>
      <b/>
      <vertAlign val="subscript"/>
      <sz val="14"/>
      <color theme="1"/>
      <name val="Calibri"/>
      <family val="2"/>
      <scheme val="minor"/>
    </font>
    <font>
      <b/>
      <sz val="12"/>
      <color theme="0"/>
      <name val="Calibri"/>
      <family val="2"/>
      <scheme val="minor"/>
    </font>
    <font>
      <b/>
      <sz val="11"/>
      <color rgb="FFFF0000"/>
      <name val="Calibri"/>
      <family val="2"/>
      <scheme val="minor"/>
    </font>
    <font>
      <b/>
      <sz val="12"/>
      <color rgb="FF000000"/>
      <name val="Calibri"/>
      <family val="2"/>
      <scheme val="minor"/>
    </font>
    <font>
      <b/>
      <sz val="12"/>
      <color theme="1"/>
      <name val="Calibri"/>
      <family val="2"/>
      <scheme val="minor"/>
    </font>
    <font>
      <b/>
      <vertAlign val="subscript"/>
      <sz val="11"/>
      <color theme="1"/>
      <name val="Calibri"/>
      <family val="2"/>
      <scheme val="minor"/>
    </font>
    <font>
      <vertAlign val="superscript"/>
      <sz val="11"/>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rgb="FF0070C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2" fillId="3" borderId="3">
      <alignment wrapText="1"/>
    </xf>
    <xf numFmtId="0" fontId="2" fillId="3" borderId="3">
      <alignment wrapText="1"/>
    </xf>
    <xf numFmtId="0" fontId="2" fillId="3" borderId="3">
      <alignment wrapText="1"/>
    </xf>
    <xf numFmtId="0" fontId="1" fillId="6" borderId="3"/>
  </cellStyleXfs>
  <cellXfs count="112">
    <xf numFmtId="0" fontId="0" fillId="0" borderId="0" xfId="0"/>
    <xf numFmtId="0" fontId="0" fillId="2" borderId="1" xfId="0" applyFill="1" applyBorder="1" applyAlignment="1">
      <alignment horizontal="centerContinuous" wrapText="1"/>
    </xf>
    <xf numFmtId="0" fontId="0" fillId="2" borderId="2" xfId="0" applyFill="1" applyBorder="1" applyAlignment="1">
      <alignment horizontal="centerContinuous" wrapText="1"/>
    </xf>
    <xf numFmtId="0" fontId="4" fillId="3" borderId="3" xfId="0" applyFont="1" applyFill="1" applyBorder="1" applyAlignment="1">
      <alignment wrapText="1"/>
    </xf>
    <xf numFmtId="0" fontId="0" fillId="0" borderId="0" xfId="0" applyAlignment="1">
      <alignment wrapText="1"/>
    </xf>
    <xf numFmtId="0" fontId="0" fillId="0" borderId="3" xfId="0" applyBorder="1"/>
    <xf numFmtId="8" fontId="0" fillId="0" borderId="3" xfId="0" applyNumberFormat="1" applyBorder="1"/>
    <xf numFmtId="0" fontId="5" fillId="3" borderId="3" xfId="0" applyFont="1" applyFill="1" applyBorder="1" applyAlignment="1">
      <alignment wrapText="1"/>
    </xf>
    <xf numFmtId="0" fontId="3" fillId="0" borderId="0" xfId="0" applyFont="1"/>
    <xf numFmtId="0" fontId="6" fillId="4" borderId="3" xfId="0" applyFont="1" applyFill="1" applyBorder="1"/>
    <xf numFmtId="0" fontId="0" fillId="2" borderId="3" xfId="0" applyFill="1" applyBorder="1" applyAlignment="1">
      <alignment wrapText="1"/>
    </xf>
    <xf numFmtId="0" fontId="0" fillId="0" borderId="3" xfId="0" applyBorder="1" applyAlignment="1">
      <alignment wrapText="1"/>
    </xf>
    <xf numFmtId="0" fontId="0" fillId="0" borderId="3" xfId="0" applyFill="1" applyBorder="1" applyAlignment="1">
      <alignment wrapText="1"/>
    </xf>
    <xf numFmtId="0" fontId="3" fillId="5" borderId="4" xfId="0" applyFont="1" applyFill="1" applyBorder="1"/>
    <xf numFmtId="0" fontId="0" fillId="5" borderId="5" xfId="0" applyFill="1" applyBorder="1"/>
    <xf numFmtId="0" fontId="0" fillId="5" borderId="6" xfId="0" applyFill="1" applyBorder="1"/>
    <xf numFmtId="0" fontId="3" fillId="5" borderId="7" xfId="0" applyFont="1" applyFill="1" applyBorder="1"/>
    <xf numFmtId="0" fontId="0" fillId="5" borderId="0" xfId="0" applyFill="1" applyBorder="1"/>
    <xf numFmtId="0" fontId="0" fillId="5" borderId="8" xfId="0" applyFill="1" applyBorder="1"/>
    <xf numFmtId="0" fontId="0" fillId="5" borderId="7" xfId="0" applyFill="1" applyBorder="1"/>
    <xf numFmtId="0" fontId="0" fillId="5" borderId="9" xfId="0" applyFill="1" applyBorder="1"/>
    <xf numFmtId="0" fontId="0" fillId="5" borderId="10" xfId="0" applyFill="1" applyBorder="1"/>
    <xf numFmtId="0" fontId="0" fillId="5" borderId="11" xfId="0" applyFill="1" applyBorder="1"/>
    <xf numFmtId="0" fontId="11" fillId="2" borderId="3" xfId="0" applyFont="1" applyFill="1" applyBorder="1"/>
    <xf numFmtId="0" fontId="4" fillId="3" borderId="3" xfId="0" applyFont="1" applyFill="1" applyBorder="1"/>
    <xf numFmtId="6" fontId="0" fillId="0" borderId="3" xfId="0" applyNumberFormat="1" applyBorder="1"/>
    <xf numFmtId="0" fontId="2" fillId="3" borderId="3" xfId="2" applyBorder="1">
      <alignment wrapText="1"/>
    </xf>
    <xf numFmtId="14" fontId="0" fillId="0" borderId="3" xfId="0" applyNumberFormat="1" applyBorder="1"/>
    <xf numFmtId="14" fontId="0" fillId="0" borderId="0" xfId="0" applyNumberFormat="1"/>
    <xf numFmtId="0" fontId="3" fillId="5" borderId="0" xfId="0" applyFont="1" applyFill="1" applyBorder="1"/>
    <xf numFmtId="0" fontId="3" fillId="5" borderId="8" xfId="0" applyFont="1" applyFill="1" applyBorder="1"/>
    <xf numFmtId="1" fontId="0" fillId="0" borderId="3" xfId="0" applyNumberFormat="1" applyBorder="1"/>
    <xf numFmtId="1" fontId="0" fillId="6" borderId="3" xfId="0" applyNumberFormat="1" applyFill="1" applyBorder="1"/>
    <xf numFmtId="6" fontId="0" fillId="6" borderId="3" xfId="0" applyNumberFormat="1" applyFill="1" applyBorder="1"/>
    <xf numFmtId="0" fontId="0" fillId="6" borderId="3" xfId="0" applyFill="1" applyBorder="1"/>
    <xf numFmtId="0" fontId="3" fillId="2" borderId="7" xfId="0" applyFont="1" applyFill="1" applyBorder="1"/>
    <xf numFmtId="0" fontId="3" fillId="2" borderId="0" xfId="0" applyFont="1" applyFill="1" applyBorder="1"/>
    <xf numFmtId="0" fontId="0" fillId="2" borderId="0" xfId="0" applyFill="1" applyBorder="1"/>
    <xf numFmtId="0" fontId="0" fillId="2" borderId="8" xfId="0" applyFill="1" applyBorder="1"/>
    <xf numFmtId="0" fontId="0" fillId="5" borderId="7" xfId="0" applyFont="1" applyFill="1" applyBorder="1" applyAlignment="1">
      <alignment horizontal="left" indent="1"/>
    </xf>
    <xf numFmtId="0" fontId="2" fillId="3" borderId="3" xfId="2">
      <alignment wrapText="1"/>
    </xf>
    <xf numFmtId="0" fontId="0" fillId="5" borderId="9" xfId="0" applyFont="1" applyFill="1" applyBorder="1" applyAlignment="1">
      <alignment horizontal="left" indent="1"/>
    </xf>
    <xf numFmtId="0" fontId="3" fillId="5" borderId="10" xfId="0" applyFont="1" applyFill="1" applyBorder="1"/>
    <xf numFmtId="0" fontId="4" fillId="3" borderId="12" xfId="0" applyFont="1" applyFill="1" applyBorder="1"/>
    <xf numFmtId="164" fontId="0" fillId="6" borderId="3" xfId="0" applyNumberFormat="1" applyFill="1" applyBorder="1"/>
    <xf numFmtId="0" fontId="0" fillId="6" borderId="3" xfId="0" applyNumberFormat="1" applyFill="1" applyBorder="1"/>
    <xf numFmtId="0" fontId="14" fillId="0" borderId="0" xfId="0" applyFont="1"/>
    <xf numFmtId="0" fontId="3" fillId="2" borderId="1" xfId="0" applyFont="1" applyFill="1" applyBorder="1"/>
    <xf numFmtId="0" fontId="0" fillId="2" borderId="2" xfId="0" applyFill="1" applyBorder="1"/>
    <xf numFmtId="0" fontId="4" fillId="7" borderId="3" xfId="0" applyFont="1" applyFill="1" applyBorder="1"/>
    <xf numFmtId="0" fontId="2" fillId="3" borderId="3" xfId="3">
      <alignment wrapText="1"/>
    </xf>
    <xf numFmtId="0" fontId="4" fillId="7" borderId="1" xfId="0" applyFont="1" applyFill="1" applyBorder="1"/>
    <xf numFmtId="8" fontId="0" fillId="6" borderId="3" xfId="0" applyNumberFormat="1" applyFill="1" applyBorder="1"/>
    <xf numFmtId="0" fontId="4" fillId="3" borderId="3" xfId="0" applyFont="1" applyFill="1" applyBorder="1" applyAlignment="1">
      <alignment horizontal="center" wrapText="1"/>
    </xf>
    <xf numFmtId="0" fontId="4" fillId="3" borderId="1" xfId="0" applyFont="1" applyFill="1" applyBorder="1" applyAlignment="1">
      <alignment horizontal="center" wrapText="1"/>
    </xf>
    <xf numFmtId="6" fontId="0" fillId="0" borderId="1" xfId="0" applyNumberFormat="1" applyBorder="1"/>
    <xf numFmtId="6" fontId="0" fillId="8" borderId="3" xfId="0" applyNumberFormat="1" applyFill="1" applyBorder="1"/>
    <xf numFmtId="0" fontId="16" fillId="3" borderId="1" xfId="0" applyFont="1" applyFill="1" applyBorder="1"/>
    <xf numFmtId="0" fontId="4" fillId="3" borderId="2" xfId="0" applyFont="1" applyFill="1" applyBorder="1"/>
    <xf numFmtId="0" fontId="0" fillId="8" borderId="3" xfId="0" applyNumberFormat="1" applyFill="1" applyBorder="1"/>
    <xf numFmtId="0" fontId="2" fillId="3" borderId="3" xfId="0" applyFont="1" applyFill="1" applyBorder="1"/>
    <xf numFmtId="8" fontId="0" fillId="6" borderId="2" xfId="0" applyNumberFormat="1" applyFill="1" applyBorder="1"/>
    <xf numFmtId="0" fontId="0" fillId="2" borderId="0" xfId="0" applyFill="1"/>
    <xf numFmtId="0" fontId="17" fillId="0" borderId="0" xfId="0" applyFont="1"/>
    <xf numFmtId="0" fontId="4" fillId="3" borderId="8" xfId="0" applyFont="1" applyFill="1" applyBorder="1" applyAlignment="1">
      <alignment horizontal="center" wrapText="1"/>
    </xf>
    <xf numFmtId="165" fontId="0" fillId="0" borderId="3" xfId="0" applyNumberFormat="1" applyBorder="1"/>
    <xf numFmtId="165" fontId="0" fillId="0" borderId="1" xfId="0" applyNumberFormat="1" applyBorder="1"/>
    <xf numFmtId="165" fontId="0" fillId="6" borderId="3" xfId="0" applyNumberFormat="1" applyFill="1" applyBorder="1"/>
    <xf numFmtId="165" fontId="0" fillId="0" borderId="0" xfId="0" applyNumberFormat="1"/>
    <xf numFmtId="165" fontId="0" fillId="8" borderId="3" xfId="0" applyNumberFormat="1" applyFill="1" applyBorder="1"/>
    <xf numFmtId="165" fontId="17" fillId="0" borderId="0" xfId="0" applyNumberFormat="1" applyFont="1"/>
    <xf numFmtId="165" fontId="0" fillId="6" borderId="2" xfId="0" applyNumberFormat="1" applyFill="1" applyBorder="1"/>
    <xf numFmtId="6" fontId="0" fillId="0" borderId="0" xfId="0" applyNumberFormat="1"/>
    <xf numFmtId="8" fontId="0" fillId="0" borderId="0" xfId="0" applyNumberFormat="1"/>
    <xf numFmtId="0" fontId="18" fillId="0" borderId="0" xfId="0" applyFont="1"/>
    <xf numFmtId="0" fontId="19" fillId="0" borderId="0" xfId="0" applyFont="1"/>
    <xf numFmtId="166" fontId="0" fillId="0" borderId="3" xfId="1" applyNumberFormat="1" applyFont="1" applyBorder="1"/>
    <xf numFmtId="0" fontId="3" fillId="0" borderId="0" xfId="0" applyFont="1" applyFill="1" applyBorder="1"/>
    <xf numFmtId="0" fontId="0" fillId="0" borderId="13" xfId="0" applyBorder="1"/>
    <xf numFmtId="0" fontId="2" fillId="3" borderId="7" xfId="2" applyBorder="1">
      <alignment wrapText="1"/>
    </xf>
    <xf numFmtId="167" fontId="0" fillId="0" borderId="13" xfId="0" applyNumberFormat="1" applyBorder="1"/>
    <xf numFmtId="167" fontId="0" fillId="0" borderId="3" xfId="0" applyNumberFormat="1" applyBorder="1"/>
    <xf numFmtId="167" fontId="0" fillId="6" borderId="3" xfId="0" applyNumberFormat="1" applyFill="1" applyBorder="1"/>
    <xf numFmtId="168" fontId="0" fillId="0" borderId="0" xfId="0" applyNumberFormat="1"/>
    <xf numFmtId="0" fontId="3" fillId="8" borderId="3" xfId="0" applyFont="1" applyFill="1" applyBorder="1"/>
    <xf numFmtId="167" fontId="3" fillId="8" borderId="3" xfId="0" applyNumberFormat="1" applyFont="1" applyFill="1" applyBorder="1"/>
    <xf numFmtId="0" fontId="0" fillId="2" borderId="3" xfId="0" applyFill="1" applyBorder="1"/>
    <xf numFmtId="0" fontId="3" fillId="8" borderId="3" xfId="0" applyNumberFormat="1" applyFont="1" applyFill="1" applyBorder="1"/>
    <xf numFmtId="0" fontId="2" fillId="3" borderId="3" xfId="4">
      <alignment wrapText="1"/>
    </xf>
    <xf numFmtId="0" fontId="1" fillId="6" borderId="3" xfId="5"/>
    <xf numFmtId="167" fontId="1" fillId="6" borderId="3" xfId="5" applyNumberFormat="1"/>
    <xf numFmtId="0" fontId="2" fillId="3" borderId="3" xfId="4" applyBorder="1">
      <alignment wrapText="1"/>
    </xf>
    <xf numFmtId="0" fontId="22" fillId="0" borderId="3" xfId="0" applyFont="1" applyBorder="1"/>
    <xf numFmtId="167" fontId="22" fillId="0" borderId="3" xfId="0" applyNumberFormat="1" applyFont="1" applyBorder="1"/>
    <xf numFmtId="0" fontId="1" fillId="6" borderId="3" xfId="5" applyNumberFormat="1"/>
    <xf numFmtId="165" fontId="1" fillId="6" borderId="3" xfId="5" applyNumberFormat="1"/>
    <xf numFmtId="1" fontId="3" fillId="9" borderId="3" xfId="0" applyNumberFormat="1" applyFont="1" applyFill="1" applyBorder="1"/>
    <xf numFmtId="0" fontId="3" fillId="9" borderId="3" xfId="0" applyFont="1" applyFill="1" applyBorder="1"/>
    <xf numFmtId="167" fontId="3" fillId="9" borderId="3" xfId="0" applyNumberFormat="1" applyFont="1" applyFill="1" applyBorder="1"/>
    <xf numFmtId="0" fontId="0" fillId="10" borderId="3" xfId="0" applyFill="1" applyBorder="1"/>
    <xf numFmtId="3" fontId="0" fillId="6" borderId="3" xfId="0" applyNumberFormat="1" applyFill="1" applyBorder="1"/>
    <xf numFmtId="0" fontId="0" fillId="10" borderId="1" xfId="0" applyFill="1" applyBorder="1"/>
    <xf numFmtId="0" fontId="4" fillId="3" borderId="0" xfId="0" applyFont="1" applyFill="1"/>
    <xf numFmtId="0" fontId="0" fillId="2" borderId="1" xfId="0" applyFill="1" applyBorder="1"/>
    <xf numFmtId="0" fontId="0" fillId="2" borderId="14" xfId="0" applyFill="1" applyBorder="1"/>
    <xf numFmtId="0" fontId="0" fillId="6" borderId="15" xfId="0" applyFill="1" applyBorder="1"/>
    <xf numFmtId="4" fontId="0" fillId="0" borderId="1" xfId="0" applyNumberFormat="1" applyBorder="1"/>
    <xf numFmtId="4" fontId="0" fillId="6" borderId="3" xfId="0" applyNumberFormat="1" applyFill="1" applyBorder="1"/>
    <xf numFmtId="4" fontId="0" fillId="8" borderId="3" xfId="0" applyNumberFormat="1" applyFill="1" applyBorder="1"/>
    <xf numFmtId="0" fontId="0" fillId="8" borderId="3" xfId="0" applyFill="1" applyBorder="1"/>
    <xf numFmtId="2" fontId="0" fillId="6" borderId="3" xfId="0" applyNumberFormat="1" applyFill="1" applyBorder="1"/>
    <xf numFmtId="0" fontId="4" fillId="3" borderId="3" xfId="4" applyFont="1">
      <alignment wrapText="1"/>
    </xf>
  </cellXfs>
  <cellStyles count="6">
    <cellStyle name="Blue" xfId="2"/>
    <cellStyle name="Blue 2" xfId="3"/>
    <cellStyle name="Comma" xfId="1" builtinId="3"/>
    <cellStyle name="FormulaGreen" xfId="5"/>
    <cellStyle name="Label Blue" xfId="4"/>
    <cellStyle name="Normal" xfId="0" builtinId="0"/>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2.xml"/><Relationship Id="rId1" Type="http://schemas.microsoft.com/office/2011/relationships/chartStyle" Target="style22.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3.xml"/><Relationship Id="rId1" Type="http://schemas.microsoft.com/office/2011/relationships/chartStyle" Target="style2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5.xml"/><Relationship Id="rId1" Type="http://schemas.microsoft.com/office/2011/relationships/chartStyle" Target="style25.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'SC(P) (an)'!$A$10</c:f>
          <c:strCache>
            <c:ptCount val="1"/>
            <c:pt idx="0">
              <c:v>Direct / Positive Relationship: as x increases, y increases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'SC(P) (an)'!$B$12</c:f>
              <c:strCache>
                <c:ptCount val="1"/>
                <c:pt idx="0">
                  <c:v>Test Scores</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2143372703412073"/>
                  <c:y val="-0.1443518518518518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'SC(P) (an)'!$A$13:$A$27</c:f>
              <c:numCache>
                <c:formatCode>General</c:formatCode>
                <c:ptCount val="15"/>
                <c:pt idx="0">
                  <c:v>8</c:v>
                </c:pt>
                <c:pt idx="1">
                  <c:v>24</c:v>
                </c:pt>
                <c:pt idx="2">
                  <c:v>4</c:v>
                </c:pt>
                <c:pt idx="3">
                  <c:v>21</c:v>
                </c:pt>
                <c:pt idx="4">
                  <c:v>9</c:v>
                </c:pt>
                <c:pt idx="5">
                  <c:v>16</c:v>
                </c:pt>
                <c:pt idx="6">
                  <c:v>9</c:v>
                </c:pt>
                <c:pt idx="7">
                  <c:v>16</c:v>
                </c:pt>
                <c:pt idx="8">
                  <c:v>1</c:v>
                </c:pt>
                <c:pt idx="9">
                  <c:v>8</c:v>
                </c:pt>
                <c:pt idx="10">
                  <c:v>10</c:v>
                </c:pt>
                <c:pt idx="11">
                  <c:v>15</c:v>
                </c:pt>
                <c:pt idx="12">
                  <c:v>8</c:v>
                </c:pt>
                <c:pt idx="13">
                  <c:v>10</c:v>
                </c:pt>
                <c:pt idx="14">
                  <c:v>9</c:v>
                </c:pt>
              </c:numCache>
            </c:numRef>
          </c:xVal>
          <c:yVal>
            <c:numRef>
              <c:f>'SC(P) (an)'!$B$13:$B$27</c:f>
              <c:numCache>
                <c:formatCode>General</c:formatCode>
                <c:ptCount val="15"/>
                <c:pt idx="0">
                  <c:v>85</c:v>
                </c:pt>
                <c:pt idx="1">
                  <c:v>99</c:v>
                </c:pt>
                <c:pt idx="2">
                  <c:v>62</c:v>
                </c:pt>
                <c:pt idx="3">
                  <c:v>92</c:v>
                </c:pt>
                <c:pt idx="4">
                  <c:v>100</c:v>
                </c:pt>
                <c:pt idx="5">
                  <c:v>88</c:v>
                </c:pt>
                <c:pt idx="6">
                  <c:v>75</c:v>
                </c:pt>
                <c:pt idx="7">
                  <c:v>88</c:v>
                </c:pt>
                <c:pt idx="8">
                  <c:v>25</c:v>
                </c:pt>
                <c:pt idx="9">
                  <c:v>78</c:v>
                </c:pt>
                <c:pt idx="10">
                  <c:v>82</c:v>
                </c:pt>
                <c:pt idx="11">
                  <c:v>92</c:v>
                </c:pt>
                <c:pt idx="12">
                  <c:v>55</c:v>
                </c:pt>
                <c:pt idx="13">
                  <c:v>84</c:v>
                </c:pt>
                <c:pt idx="14">
                  <c:v>91</c:v>
                </c:pt>
              </c:numCache>
            </c:numRef>
          </c:yVal>
          <c:smooth val="0"/>
        </c:ser>
        <c:dLbls>
          <c:showLegendKey val="0"/>
          <c:showVal val="0"/>
          <c:showCatName val="0"/>
          <c:showSerName val="0"/>
          <c:showPercent val="0"/>
          <c:showBubbleSize val="0"/>
        </c:dLbls>
        <c:axId val="274052880"/>
        <c:axId val="274051760"/>
      </c:scatterChart>
      <c:valAx>
        <c:axId val="274052880"/>
        <c:scaling>
          <c:orientation val="minMax"/>
        </c:scaling>
        <c:delete val="0"/>
        <c:axPos val="b"/>
        <c:majorGridlines>
          <c:spPr>
            <a:ln w="9525" cap="flat" cmpd="sng" algn="ctr">
              <a:solidFill>
                <a:schemeClr val="tx1">
                  <a:lumMod val="15000"/>
                  <a:lumOff val="85000"/>
                </a:schemeClr>
              </a:solidFill>
              <a:round/>
            </a:ln>
            <a:effectLst/>
          </c:spPr>
        </c:majorGridlines>
        <c:title>
          <c:tx>
            <c:strRef>
              <c:f>'SC(P) (an)'!$A$12</c:f>
              <c:strCache>
                <c:ptCount val="1"/>
                <c:pt idx="0">
                  <c:v>Hours Studied</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051760"/>
        <c:crosses val="autoZero"/>
        <c:crossBetween val="midCat"/>
      </c:valAx>
      <c:valAx>
        <c:axId val="274051760"/>
        <c:scaling>
          <c:orientation val="minMax"/>
        </c:scaling>
        <c:delete val="0"/>
        <c:axPos val="l"/>
        <c:majorGridlines>
          <c:spPr>
            <a:ln w="9525" cap="flat" cmpd="sng" algn="ctr">
              <a:solidFill>
                <a:schemeClr val="tx1">
                  <a:lumMod val="15000"/>
                  <a:lumOff val="85000"/>
                </a:schemeClr>
              </a:solidFill>
              <a:round/>
            </a:ln>
            <a:effectLst/>
          </c:spPr>
        </c:majorGridlines>
        <c:title>
          <c:tx>
            <c:strRef>
              <c:f>'SC(P) (an)'!$B$12</c:f>
              <c:strCache>
                <c:ptCount val="1"/>
                <c:pt idx="0">
                  <c:v>Test Scores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052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Lines'!$B$29</c:f>
          <c:strCache>
            <c:ptCount val="1"/>
            <c:pt idx="0">
              <c:v>Relationship Between Temperature &amp; Chicken Soup Sales?</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Lines'!$C$34</c:f>
              <c:strCache>
                <c:ptCount val="1"/>
                <c:pt idx="0">
                  <c:v>Sales Chicken Soup</c:v>
                </c:pt>
              </c:strCache>
            </c:strRef>
          </c:tx>
          <c:spPr>
            <a:ln w="19050">
              <a:noFill/>
            </a:ln>
          </c:spPr>
          <c:trendline>
            <c:trendlineType val="linear"/>
            <c:dispRSqr val="0"/>
            <c:dispEq val="0"/>
          </c:trendline>
          <c:xVal>
            <c:numRef>
              <c:f>'2 Variable Xbar Lines'!$B$35:$B$49</c:f>
              <c:numCache>
                <c:formatCode>General</c:formatCode>
                <c:ptCount val="15"/>
                <c:pt idx="0">
                  <c:v>86</c:v>
                </c:pt>
                <c:pt idx="1">
                  <c:v>40</c:v>
                </c:pt>
                <c:pt idx="2">
                  <c:v>41</c:v>
                </c:pt>
                <c:pt idx="3">
                  <c:v>78</c:v>
                </c:pt>
                <c:pt idx="4">
                  <c:v>71</c:v>
                </c:pt>
                <c:pt idx="5">
                  <c:v>91</c:v>
                </c:pt>
                <c:pt idx="6">
                  <c:v>70</c:v>
                </c:pt>
                <c:pt idx="7">
                  <c:v>37</c:v>
                </c:pt>
                <c:pt idx="8">
                  <c:v>65</c:v>
                </c:pt>
                <c:pt idx="9">
                  <c:v>42</c:v>
                </c:pt>
                <c:pt idx="10">
                  <c:v>53</c:v>
                </c:pt>
                <c:pt idx="11">
                  <c:v>83</c:v>
                </c:pt>
                <c:pt idx="12">
                  <c:v>63</c:v>
                </c:pt>
                <c:pt idx="13">
                  <c:v>36</c:v>
                </c:pt>
                <c:pt idx="14">
                  <c:v>43</c:v>
                </c:pt>
              </c:numCache>
            </c:numRef>
          </c:xVal>
          <c:yVal>
            <c:numRef>
              <c:f>'2 Variable Xbar Lines'!$C$35:$C$49</c:f>
              <c:numCache>
                <c:formatCode>"$"#,##0_);[Red]\("$"#,##0\)</c:formatCode>
                <c:ptCount val="15"/>
                <c:pt idx="0">
                  <c:v>3300</c:v>
                </c:pt>
                <c:pt idx="1">
                  <c:v>8200</c:v>
                </c:pt>
                <c:pt idx="2">
                  <c:v>8900</c:v>
                </c:pt>
                <c:pt idx="3">
                  <c:v>3100</c:v>
                </c:pt>
                <c:pt idx="4">
                  <c:v>4020</c:v>
                </c:pt>
                <c:pt idx="5">
                  <c:v>1950</c:v>
                </c:pt>
                <c:pt idx="6">
                  <c:v>2500</c:v>
                </c:pt>
                <c:pt idx="7">
                  <c:v>6500</c:v>
                </c:pt>
                <c:pt idx="8">
                  <c:v>6210</c:v>
                </c:pt>
                <c:pt idx="9">
                  <c:v>5250</c:v>
                </c:pt>
                <c:pt idx="10">
                  <c:v>7200</c:v>
                </c:pt>
                <c:pt idx="11">
                  <c:v>2750</c:v>
                </c:pt>
                <c:pt idx="12">
                  <c:v>7150</c:v>
                </c:pt>
                <c:pt idx="13">
                  <c:v>7900</c:v>
                </c:pt>
                <c:pt idx="14">
                  <c:v>6210</c:v>
                </c:pt>
              </c:numCache>
            </c:numRef>
          </c:yVal>
          <c:smooth val="0"/>
        </c:ser>
        <c:dLbls>
          <c:showLegendKey val="0"/>
          <c:showVal val="0"/>
          <c:showCatName val="0"/>
          <c:showSerName val="0"/>
          <c:showPercent val="0"/>
          <c:showBubbleSize val="0"/>
        </c:dLbls>
        <c:axId val="813365696"/>
        <c:axId val="813365136"/>
      </c:scatterChart>
      <c:scatterChart>
        <c:scatterStyle val="smoothMarker"/>
        <c:varyColors val="0"/>
        <c:ser>
          <c:idx val="1"/>
          <c:order val="1"/>
          <c:tx>
            <c:strRef>
              <c:f>'2 Variable Xbar Lines'!$E$30</c:f>
              <c:strCache>
                <c:ptCount val="1"/>
                <c:pt idx="0">
                  <c:v>Xbar (F)</c:v>
                </c:pt>
              </c:strCache>
            </c:strRef>
          </c:tx>
          <c:marker>
            <c:symbol val="none"/>
          </c:marker>
          <c:xVal>
            <c:numRef>
              <c:f>'2 Variable Xbar Lines'!$E$31:$E$32</c:f>
              <c:numCache>
                <c:formatCode>0</c:formatCode>
                <c:ptCount val="2"/>
                <c:pt idx="0">
                  <c:v>61.142857142857146</c:v>
                </c:pt>
                <c:pt idx="1">
                  <c:v>61.142857142857146</c:v>
                </c:pt>
              </c:numCache>
            </c:numRef>
          </c:xVal>
          <c:yVal>
            <c:numRef>
              <c:f>'2 Variable Xbar Lines'!$F$31:$F$32</c:f>
              <c:numCache>
                <c:formatCode>General</c:formatCode>
                <c:ptCount val="2"/>
                <c:pt idx="0">
                  <c:v>0</c:v>
                </c:pt>
                <c:pt idx="1">
                  <c:v>10000</c:v>
                </c:pt>
              </c:numCache>
            </c:numRef>
          </c:yVal>
          <c:smooth val="1"/>
        </c:ser>
        <c:ser>
          <c:idx val="2"/>
          <c:order val="2"/>
          <c:tx>
            <c:strRef>
              <c:f>'2 Variable Xbar Lines'!$I$30</c:f>
              <c:strCache>
                <c:ptCount val="1"/>
                <c:pt idx="0">
                  <c:v>Ybar (CS Sales)</c:v>
                </c:pt>
              </c:strCache>
            </c:strRef>
          </c:tx>
          <c:spPr>
            <a:ln>
              <a:solidFill>
                <a:srgbClr val="0000FF"/>
              </a:solidFill>
            </a:ln>
          </c:spPr>
          <c:marker>
            <c:symbol val="none"/>
          </c:marker>
          <c:xVal>
            <c:numRef>
              <c:f>'2 Variable Xbar Lines'!$H$31:$H$32</c:f>
              <c:numCache>
                <c:formatCode>General</c:formatCode>
                <c:ptCount val="2"/>
                <c:pt idx="0">
                  <c:v>30</c:v>
                </c:pt>
                <c:pt idx="1">
                  <c:v>100</c:v>
                </c:pt>
              </c:numCache>
            </c:numRef>
          </c:xVal>
          <c:yVal>
            <c:numRef>
              <c:f>'2 Variable Xbar Lines'!$I$31:$I$32</c:f>
              <c:numCache>
                <c:formatCode>"$"#,##0_);[Red]\("$"#,##0\)</c:formatCode>
                <c:ptCount val="2"/>
                <c:pt idx="0">
                  <c:v>5352.1428571428569</c:v>
                </c:pt>
                <c:pt idx="1">
                  <c:v>5352.1428571428569</c:v>
                </c:pt>
              </c:numCache>
            </c:numRef>
          </c:yVal>
          <c:smooth val="1"/>
        </c:ser>
        <c:dLbls>
          <c:showLegendKey val="0"/>
          <c:showVal val="0"/>
          <c:showCatName val="0"/>
          <c:showSerName val="0"/>
          <c:showPercent val="0"/>
          <c:showBubbleSize val="0"/>
        </c:dLbls>
        <c:axId val="813365696"/>
        <c:axId val="813365136"/>
      </c:scatterChart>
      <c:valAx>
        <c:axId val="813365696"/>
        <c:scaling>
          <c:orientation val="minMax"/>
          <c:max val="100"/>
          <c:min val="30"/>
        </c:scaling>
        <c:delete val="0"/>
        <c:axPos val="b"/>
        <c:title>
          <c:tx>
            <c:strRef>
              <c:f>'2 Variable Xbar Lines'!$B$34</c:f>
              <c:strCache>
                <c:ptCount val="1"/>
                <c:pt idx="0">
                  <c:v>Temperature (F)</c:v>
                </c:pt>
              </c:strCache>
            </c:strRef>
          </c:tx>
          <c:overlay val="0"/>
        </c:title>
        <c:numFmt formatCode="General" sourceLinked="1"/>
        <c:majorTickMark val="out"/>
        <c:minorTickMark val="none"/>
        <c:tickLblPos val="nextTo"/>
        <c:crossAx val="813365136"/>
        <c:crosses val="autoZero"/>
        <c:crossBetween val="midCat"/>
      </c:valAx>
      <c:valAx>
        <c:axId val="813365136"/>
        <c:scaling>
          <c:orientation val="minMax"/>
        </c:scaling>
        <c:delete val="0"/>
        <c:axPos val="l"/>
        <c:title>
          <c:tx>
            <c:strRef>
              <c:f>'2 Variable Xbar Lines'!$C$34</c:f>
              <c:strCache>
                <c:ptCount val="1"/>
                <c:pt idx="0">
                  <c:v>Sales Chicken Soup</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13365696"/>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Lines'!$B$7</c:f>
          <c:strCache>
            <c:ptCount val="1"/>
            <c:pt idx="0">
              <c:v>Relationship Between Temperature &amp; Ice Cream Sales?</c:v>
            </c:pt>
          </c:strCache>
        </c:strRef>
      </c:tx>
      <c:overlay val="0"/>
      <c:txPr>
        <a:bodyPr/>
        <a:lstStyle/>
        <a:p>
          <a:pPr>
            <a:defRPr sz="1000"/>
          </a:pPr>
          <a:endParaRPr lang="en-US"/>
        </a:p>
      </c:txPr>
    </c:title>
    <c:autoTitleDeleted val="0"/>
    <c:plotArea>
      <c:layout>
        <c:manualLayout>
          <c:layoutTarget val="inner"/>
          <c:xMode val="edge"/>
          <c:yMode val="edge"/>
          <c:x val="0.19564218449171422"/>
          <c:y val="0.14957203266258387"/>
          <c:w val="0.76054969599824507"/>
          <c:h val="0.63627661125692625"/>
        </c:manualLayout>
      </c:layout>
      <c:scatterChart>
        <c:scatterStyle val="lineMarker"/>
        <c:varyColors val="0"/>
        <c:ser>
          <c:idx val="0"/>
          <c:order val="0"/>
          <c:tx>
            <c:strRef>
              <c:f>'2 Variable Xbar Lines'!$C$12</c:f>
              <c:strCache>
                <c:ptCount val="1"/>
                <c:pt idx="0">
                  <c:v>Sales Ice Cream</c:v>
                </c:pt>
              </c:strCache>
            </c:strRef>
          </c:tx>
          <c:spPr>
            <a:ln w="19050">
              <a:noFill/>
            </a:ln>
          </c:spPr>
          <c:trendline>
            <c:trendlineType val="linear"/>
            <c:dispRSqr val="0"/>
            <c:dispEq val="0"/>
          </c:trendline>
          <c:trendline>
            <c:trendlineType val="linear"/>
            <c:dispRSqr val="0"/>
            <c:dispEq val="0"/>
          </c:trendline>
          <c:xVal>
            <c:numRef>
              <c:f>'2 Variable Xbar Lines'!$B$13:$B$23</c:f>
              <c:numCache>
                <c:formatCode>General</c:formatCode>
                <c:ptCount val="11"/>
                <c:pt idx="0">
                  <c:v>91</c:v>
                </c:pt>
                <c:pt idx="1">
                  <c:v>45</c:v>
                </c:pt>
                <c:pt idx="2">
                  <c:v>46</c:v>
                </c:pt>
                <c:pt idx="3">
                  <c:v>83</c:v>
                </c:pt>
                <c:pt idx="4">
                  <c:v>76</c:v>
                </c:pt>
                <c:pt idx="5">
                  <c:v>96</c:v>
                </c:pt>
                <c:pt idx="6">
                  <c:v>75</c:v>
                </c:pt>
                <c:pt idx="7">
                  <c:v>42</c:v>
                </c:pt>
                <c:pt idx="8">
                  <c:v>70</c:v>
                </c:pt>
                <c:pt idx="9">
                  <c:v>47</c:v>
                </c:pt>
                <c:pt idx="10">
                  <c:v>58</c:v>
                </c:pt>
              </c:numCache>
            </c:numRef>
          </c:xVal>
          <c:yVal>
            <c:numRef>
              <c:f>'2 Variable Xbar Lines'!$C$13:$C$23</c:f>
              <c:numCache>
                <c:formatCode>"$"#,##0_);[Red]\("$"#,##0\)</c:formatCode>
                <c:ptCount val="11"/>
                <c:pt idx="0">
                  <c:v>7113</c:v>
                </c:pt>
                <c:pt idx="1">
                  <c:v>2044</c:v>
                </c:pt>
                <c:pt idx="2">
                  <c:v>1108</c:v>
                </c:pt>
                <c:pt idx="3">
                  <c:v>7093</c:v>
                </c:pt>
                <c:pt idx="4">
                  <c:v>3902</c:v>
                </c:pt>
                <c:pt idx="5">
                  <c:v>6676</c:v>
                </c:pt>
                <c:pt idx="6">
                  <c:v>5403</c:v>
                </c:pt>
                <c:pt idx="7">
                  <c:v>886</c:v>
                </c:pt>
                <c:pt idx="8">
                  <c:v>4740</c:v>
                </c:pt>
                <c:pt idx="9">
                  <c:v>2637</c:v>
                </c:pt>
                <c:pt idx="10">
                  <c:v>3150</c:v>
                </c:pt>
              </c:numCache>
            </c:numRef>
          </c:yVal>
          <c:smooth val="0"/>
        </c:ser>
        <c:dLbls>
          <c:showLegendKey val="0"/>
          <c:showVal val="0"/>
          <c:showCatName val="0"/>
          <c:showSerName val="0"/>
          <c:showPercent val="0"/>
          <c:showBubbleSize val="0"/>
        </c:dLbls>
        <c:axId val="813361216"/>
        <c:axId val="813360656"/>
      </c:scatterChart>
      <c:scatterChart>
        <c:scatterStyle val="smoothMarker"/>
        <c:varyColors val="0"/>
        <c:ser>
          <c:idx val="2"/>
          <c:order val="1"/>
          <c:tx>
            <c:strRef>
              <c:f>'2 Variable Xbar Lines'!$I$8</c:f>
              <c:strCache>
                <c:ptCount val="1"/>
                <c:pt idx="0">
                  <c:v>Ybar (IC Sales)</c:v>
                </c:pt>
              </c:strCache>
            </c:strRef>
          </c:tx>
          <c:spPr>
            <a:ln w="19050">
              <a:noFill/>
            </a:ln>
          </c:spPr>
          <c:xVal>
            <c:numRef>
              <c:f>'2 Variable Xbar Lines'!$H$9:$H$10</c:f>
              <c:numCache>
                <c:formatCode>General</c:formatCode>
                <c:ptCount val="2"/>
                <c:pt idx="0">
                  <c:v>30</c:v>
                </c:pt>
                <c:pt idx="1">
                  <c:v>100</c:v>
                </c:pt>
              </c:numCache>
            </c:numRef>
          </c:xVal>
          <c:yVal>
            <c:numRef>
              <c:f>'2 Variable Xbar Lines'!$I$9:$I$10</c:f>
              <c:numCache>
                <c:formatCode>"$"#,##0_);[Red]\("$"#,##0\)</c:formatCode>
                <c:ptCount val="2"/>
                <c:pt idx="0">
                  <c:v>4068.3636363636365</c:v>
                </c:pt>
                <c:pt idx="1">
                  <c:v>4068.3636363636365</c:v>
                </c:pt>
              </c:numCache>
            </c:numRef>
          </c:yVal>
          <c:smooth val="1"/>
        </c:ser>
        <c:dLbls>
          <c:showLegendKey val="0"/>
          <c:showVal val="0"/>
          <c:showCatName val="0"/>
          <c:showSerName val="0"/>
          <c:showPercent val="0"/>
          <c:showBubbleSize val="0"/>
        </c:dLbls>
        <c:axId val="813361216"/>
        <c:axId val="813360656"/>
      </c:scatterChart>
      <c:valAx>
        <c:axId val="813361216"/>
        <c:scaling>
          <c:orientation val="minMax"/>
          <c:max val="100"/>
          <c:min val="30"/>
        </c:scaling>
        <c:delete val="0"/>
        <c:axPos val="b"/>
        <c:title>
          <c:tx>
            <c:strRef>
              <c:f>'2 Variable Xbar Lines'!$B$12</c:f>
              <c:strCache>
                <c:ptCount val="1"/>
                <c:pt idx="0">
                  <c:v>Temperature (F)</c:v>
                </c:pt>
              </c:strCache>
            </c:strRef>
          </c:tx>
          <c:overlay val="0"/>
        </c:title>
        <c:numFmt formatCode="General" sourceLinked="1"/>
        <c:majorTickMark val="out"/>
        <c:minorTickMark val="none"/>
        <c:tickLblPos val="nextTo"/>
        <c:crossAx val="813360656"/>
        <c:crosses val="autoZero"/>
        <c:crossBetween val="midCat"/>
      </c:valAx>
      <c:valAx>
        <c:axId val="813360656"/>
        <c:scaling>
          <c:orientation val="minMax"/>
        </c:scaling>
        <c:delete val="0"/>
        <c:axPos val="l"/>
        <c:title>
          <c:tx>
            <c:strRef>
              <c:f>'2 Variable Xbar Lines'!$C$12</c:f>
              <c:strCache>
                <c:ptCount val="1"/>
                <c:pt idx="0">
                  <c:v>Sales Ice Cream</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1336121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Lines'!$B$52</c:f>
          <c:strCache>
            <c:ptCount val="1"/>
            <c:pt idx="0">
              <c:v>Relationship Between # of Years Using Excel &amp; Expert Rating</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Lines'!$C$57</c:f>
              <c:strCache>
                <c:ptCount val="1"/>
                <c:pt idx="0">
                  <c:v>Excel Expert Rating</c:v>
                </c:pt>
              </c:strCache>
            </c:strRef>
          </c:tx>
          <c:spPr>
            <a:ln w="19050">
              <a:noFill/>
            </a:ln>
          </c:spPr>
          <c:xVal>
            <c:numRef>
              <c:f>'2 Variable Xbar Lines'!$B$58:$B$70</c:f>
              <c:numCache>
                <c:formatCode>General</c:formatCode>
                <c:ptCount val="13"/>
                <c:pt idx="0">
                  <c:v>3</c:v>
                </c:pt>
                <c:pt idx="1">
                  <c:v>8</c:v>
                </c:pt>
                <c:pt idx="2">
                  <c:v>6</c:v>
                </c:pt>
                <c:pt idx="3">
                  <c:v>11</c:v>
                </c:pt>
                <c:pt idx="4">
                  <c:v>20</c:v>
                </c:pt>
                <c:pt idx="5">
                  <c:v>7</c:v>
                </c:pt>
                <c:pt idx="6">
                  <c:v>9</c:v>
                </c:pt>
                <c:pt idx="7">
                  <c:v>3</c:v>
                </c:pt>
                <c:pt idx="8">
                  <c:v>19</c:v>
                </c:pt>
                <c:pt idx="9">
                  <c:v>2</c:v>
                </c:pt>
                <c:pt idx="10">
                  <c:v>16</c:v>
                </c:pt>
                <c:pt idx="11">
                  <c:v>12</c:v>
                </c:pt>
                <c:pt idx="12">
                  <c:v>1</c:v>
                </c:pt>
              </c:numCache>
            </c:numRef>
          </c:xVal>
          <c:yVal>
            <c:numRef>
              <c:f>'2 Variable Xbar Lines'!$C$58:$C$70</c:f>
              <c:numCache>
                <c:formatCode>General</c:formatCode>
                <c:ptCount val="13"/>
                <c:pt idx="0">
                  <c:v>5</c:v>
                </c:pt>
                <c:pt idx="1">
                  <c:v>1</c:v>
                </c:pt>
                <c:pt idx="2">
                  <c:v>9</c:v>
                </c:pt>
                <c:pt idx="3">
                  <c:v>5</c:v>
                </c:pt>
                <c:pt idx="4">
                  <c:v>3</c:v>
                </c:pt>
                <c:pt idx="5">
                  <c:v>4</c:v>
                </c:pt>
                <c:pt idx="6">
                  <c:v>10</c:v>
                </c:pt>
                <c:pt idx="7">
                  <c:v>6</c:v>
                </c:pt>
                <c:pt idx="8">
                  <c:v>10</c:v>
                </c:pt>
                <c:pt idx="9">
                  <c:v>1</c:v>
                </c:pt>
                <c:pt idx="10">
                  <c:v>2</c:v>
                </c:pt>
                <c:pt idx="11">
                  <c:v>7</c:v>
                </c:pt>
                <c:pt idx="12">
                  <c:v>6</c:v>
                </c:pt>
              </c:numCache>
            </c:numRef>
          </c:yVal>
          <c:smooth val="0"/>
        </c:ser>
        <c:dLbls>
          <c:showLegendKey val="0"/>
          <c:showVal val="0"/>
          <c:showCatName val="0"/>
          <c:showSerName val="0"/>
          <c:showPercent val="0"/>
          <c:showBubbleSize val="0"/>
        </c:dLbls>
        <c:axId val="846381088"/>
        <c:axId val="846381648"/>
      </c:scatterChart>
      <c:scatterChart>
        <c:scatterStyle val="smoothMarker"/>
        <c:varyColors val="0"/>
        <c:ser>
          <c:idx val="1"/>
          <c:order val="1"/>
          <c:tx>
            <c:strRef>
              <c:f>'2 Variable Xbar Lines'!$E$53</c:f>
              <c:strCache>
                <c:ptCount val="1"/>
                <c:pt idx="0">
                  <c:v>Xbar (Years)</c:v>
                </c:pt>
              </c:strCache>
            </c:strRef>
          </c:tx>
          <c:marker>
            <c:symbol val="none"/>
          </c:marker>
          <c:xVal>
            <c:numRef>
              <c:f>'2 Variable Xbar Lines'!$E$54:$E$55</c:f>
              <c:numCache>
                <c:formatCode>0</c:formatCode>
                <c:ptCount val="2"/>
                <c:pt idx="0">
                  <c:v>9</c:v>
                </c:pt>
                <c:pt idx="1">
                  <c:v>9</c:v>
                </c:pt>
              </c:numCache>
            </c:numRef>
          </c:xVal>
          <c:yVal>
            <c:numRef>
              <c:f>'2 Variable Xbar Lines'!$F$54:$F$55</c:f>
              <c:numCache>
                <c:formatCode>General</c:formatCode>
                <c:ptCount val="2"/>
                <c:pt idx="0">
                  <c:v>0</c:v>
                </c:pt>
                <c:pt idx="1">
                  <c:v>12</c:v>
                </c:pt>
              </c:numCache>
            </c:numRef>
          </c:yVal>
          <c:smooth val="1"/>
        </c:ser>
        <c:ser>
          <c:idx val="2"/>
          <c:order val="2"/>
          <c:tx>
            <c:strRef>
              <c:f>'2 Variable Xbar Lines'!$I$53</c:f>
              <c:strCache>
                <c:ptCount val="1"/>
                <c:pt idx="0">
                  <c:v>Ybar (Rating)</c:v>
                </c:pt>
              </c:strCache>
            </c:strRef>
          </c:tx>
          <c:spPr>
            <a:ln w="19050">
              <a:solidFill>
                <a:srgbClr val="0000FF"/>
              </a:solidFill>
            </a:ln>
          </c:spPr>
          <c:marker>
            <c:symbol val="none"/>
          </c:marker>
          <c:xVal>
            <c:numRef>
              <c:f>'2 Variable Xbar Lines'!$H$54:$H$55</c:f>
              <c:numCache>
                <c:formatCode>General</c:formatCode>
                <c:ptCount val="2"/>
                <c:pt idx="0">
                  <c:v>0</c:v>
                </c:pt>
                <c:pt idx="1">
                  <c:v>22</c:v>
                </c:pt>
              </c:numCache>
            </c:numRef>
          </c:xVal>
          <c:yVal>
            <c:numRef>
              <c:f>'2 Variable Xbar Lines'!$I$54:$I$55</c:f>
              <c:numCache>
                <c:formatCode>0</c:formatCode>
                <c:ptCount val="2"/>
                <c:pt idx="0">
                  <c:v>5.3076923076923075</c:v>
                </c:pt>
                <c:pt idx="1">
                  <c:v>5.3076923076923075</c:v>
                </c:pt>
              </c:numCache>
            </c:numRef>
          </c:yVal>
          <c:smooth val="1"/>
        </c:ser>
        <c:dLbls>
          <c:showLegendKey val="0"/>
          <c:showVal val="0"/>
          <c:showCatName val="0"/>
          <c:showSerName val="0"/>
          <c:showPercent val="0"/>
          <c:showBubbleSize val="0"/>
        </c:dLbls>
        <c:axId val="846381088"/>
        <c:axId val="846381648"/>
      </c:scatterChart>
      <c:valAx>
        <c:axId val="846381088"/>
        <c:scaling>
          <c:orientation val="minMax"/>
        </c:scaling>
        <c:delete val="0"/>
        <c:axPos val="b"/>
        <c:title>
          <c:tx>
            <c:strRef>
              <c:f>'2 Variable Xbar Lines'!$B$57</c:f>
              <c:strCache>
                <c:ptCount val="1"/>
                <c:pt idx="0">
                  <c:v># Of Years Using Excel</c:v>
                </c:pt>
              </c:strCache>
            </c:strRef>
          </c:tx>
          <c:overlay val="0"/>
        </c:title>
        <c:numFmt formatCode="General" sourceLinked="1"/>
        <c:majorTickMark val="out"/>
        <c:minorTickMark val="none"/>
        <c:tickLblPos val="nextTo"/>
        <c:crossAx val="846381648"/>
        <c:crosses val="autoZero"/>
        <c:crossBetween val="midCat"/>
      </c:valAx>
      <c:valAx>
        <c:axId val="846381648"/>
        <c:scaling>
          <c:orientation val="minMax"/>
          <c:max val="12"/>
        </c:scaling>
        <c:delete val="0"/>
        <c:axPos val="l"/>
        <c:majorGridlines/>
        <c:title>
          <c:tx>
            <c:strRef>
              <c:f>'2 Variable Xbar Lines'!$C$57</c:f>
              <c:strCache>
                <c:ptCount val="1"/>
                <c:pt idx="0">
                  <c:v>Excel Expert Rating</c:v>
                </c:pt>
              </c:strCache>
            </c:strRef>
          </c:tx>
          <c:overlay val="0"/>
          <c:txPr>
            <a:bodyPr rot="-5400000" vert="horz"/>
            <a:lstStyle/>
            <a:p>
              <a:pPr>
                <a:defRPr/>
              </a:pPr>
              <a:endParaRPr lang="en-US"/>
            </a:p>
          </c:txPr>
        </c:title>
        <c:numFmt formatCode="General" sourceLinked="1"/>
        <c:majorTickMark val="out"/>
        <c:minorTickMark val="none"/>
        <c:tickLblPos val="nextTo"/>
        <c:crossAx val="84638108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Scatter'!$B$112</c:f>
          <c:strCache>
            <c:ptCount val="1"/>
            <c:pt idx="0">
              <c:v>Relationship Between Temperature and Energy Expense, relationship looks nonlinear: as x increases, y decreases for a while and then increases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 Scatter'!$C$117</c:f>
              <c:strCache>
                <c:ptCount val="1"/>
                <c:pt idx="0">
                  <c:v>Energy Expense Y</c:v>
                </c:pt>
              </c:strCache>
            </c:strRef>
          </c:tx>
          <c:spPr>
            <a:ln w="19050" cap="rnd">
              <a:noFill/>
              <a:round/>
            </a:ln>
            <a:effectLst/>
          </c:spPr>
          <c:marker>
            <c:symbol val="circle"/>
            <c:size val="5"/>
            <c:spPr>
              <a:solidFill>
                <a:schemeClr val="accent1"/>
              </a:solidFill>
              <a:ln w="9525">
                <a:solidFill>
                  <a:schemeClr val="accent1"/>
                </a:solidFill>
              </a:ln>
              <a:effectLst/>
            </c:spPr>
          </c:marker>
          <c:xVal>
            <c:numRef>
              <c:f>'2 Variable Scatter'!$B$118:$B$471</c:f>
              <c:numCache>
                <c:formatCode>General</c:formatCode>
                <c:ptCount val="354"/>
                <c:pt idx="0">
                  <c:v>46</c:v>
                </c:pt>
                <c:pt idx="1">
                  <c:v>52</c:v>
                </c:pt>
                <c:pt idx="2">
                  <c:v>55</c:v>
                </c:pt>
                <c:pt idx="3">
                  <c:v>46</c:v>
                </c:pt>
                <c:pt idx="4">
                  <c:v>47</c:v>
                </c:pt>
                <c:pt idx="5">
                  <c:v>50</c:v>
                </c:pt>
                <c:pt idx="6">
                  <c:v>36</c:v>
                </c:pt>
                <c:pt idx="7">
                  <c:v>47</c:v>
                </c:pt>
                <c:pt idx="8">
                  <c:v>40</c:v>
                </c:pt>
                <c:pt idx="9">
                  <c:v>46</c:v>
                </c:pt>
                <c:pt idx="10">
                  <c:v>55</c:v>
                </c:pt>
                <c:pt idx="11">
                  <c:v>40</c:v>
                </c:pt>
                <c:pt idx="12">
                  <c:v>53</c:v>
                </c:pt>
                <c:pt idx="13">
                  <c:v>44</c:v>
                </c:pt>
                <c:pt idx="14">
                  <c:v>48</c:v>
                </c:pt>
                <c:pt idx="15">
                  <c:v>46</c:v>
                </c:pt>
                <c:pt idx="16">
                  <c:v>56</c:v>
                </c:pt>
                <c:pt idx="17">
                  <c:v>36</c:v>
                </c:pt>
                <c:pt idx="18">
                  <c:v>38</c:v>
                </c:pt>
                <c:pt idx="19">
                  <c:v>37</c:v>
                </c:pt>
                <c:pt idx="20">
                  <c:v>44</c:v>
                </c:pt>
                <c:pt idx="21">
                  <c:v>30</c:v>
                </c:pt>
                <c:pt idx="22">
                  <c:v>48</c:v>
                </c:pt>
                <c:pt idx="23">
                  <c:v>37</c:v>
                </c:pt>
                <c:pt idx="24">
                  <c:v>43</c:v>
                </c:pt>
                <c:pt idx="25">
                  <c:v>39</c:v>
                </c:pt>
                <c:pt idx="26">
                  <c:v>34</c:v>
                </c:pt>
                <c:pt idx="27">
                  <c:v>33</c:v>
                </c:pt>
                <c:pt idx="28">
                  <c:v>38</c:v>
                </c:pt>
                <c:pt idx="29">
                  <c:v>38</c:v>
                </c:pt>
                <c:pt idx="30">
                  <c:v>37</c:v>
                </c:pt>
                <c:pt idx="31">
                  <c:v>35</c:v>
                </c:pt>
                <c:pt idx="32">
                  <c:v>53</c:v>
                </c:pt>
                <c:pt idx="33">
                  <c:v>55</c:v>
                </c:pt>
                <c:pt idx="34">
                  <c:v>58</c:v>
                </c:pt>
                <c:pt idx="35">
                  <c:v>41</c:v>
                </c:pt>
                <c:pt idx="36">
                  <c:v>43</c:v>
                </c:pt>
                <c:pt idx="37">
                  <c:v>43</c:v>
                </c:pt>
                <c:pt idx="38">
                  <c:v>32</c:v>
                </c:pt>
                <c:pt idx="39">
                  <c:v>53</c:v>
                </c:pt>
                <c:pt idx="40">
                  <c:v>54</c:v>
                </c:pt>
                <c:pt idx="41">
                  <c:v>56</c:v>
                </c:pt>
                <c:pt idx="42">
                  <c:v>52</c:v>
                </c:pt>
                <c:pt idx="43">
                  <c:v>57</c:v>
                </c:pt>
                <c:pt idx="44">
                  <c:v>51</c:v>
                </c:pt>
                <c:pt idx="45">
                  <c:v>40</c:v>
                </c:pt>
                <c:pt idx="46">
                  <c:v>32</c:v>
                </c:pt>
                <c:pt idx="47">
                  <c:v>34</c:v>
                </c:pt>
                <c:pt idx="48">
                  <c:v>37</c:v>
                </c:pt>
                <c:pt idx="49">
                  <c:v>39</c:v>
                </c:pt>
                <c:pt idx="50">
                  <c:v>22</c:v>
                </c:pt>
                <c:pt idx="51">
                  <c:v>38</c:v>
                </c:pt>
                <c:pt idx="52">
                  <c:v>40</c:v>
                </c:pt>
                <c:pt idx="53">
                  <c:v>51</c:v>
                </c:pt>
                <c:pt idx="54">
                  <c:v>32</c:v>
                </c:pt>
                <c:pt idx="55">
                  <c:v>45</c:v>
                </c:pt>
                <c:pt idx="56">
                  <c:v>40</c:v>
                </c:pt>
                <c:pt idx="57">
                  <c:v>52</c:v>
                </c:pt>
                <c:pt idx="58">
                  <c:v>25</c:v>
                </c:pt>
                <c:pt idx="59">
                  <c:v>42</c:v>
                </c:pt>
                <c:pt idx="60">
                  <c:v>45</c:v>
                </c:pt>
                <c:pt idx="61">
                  <c:v>31</c:v>
                </c:pt>
                <c:pt idx="62">
                  <c:v>51</c:v>
                </c:pt>
                <c:pt idx="63">
                  <c:v>34</c:v>
                </c:pt>
                <c:pt idx="64">
                  <c:v>21</c:v>
                </c:pt>
                <c:pt idx="65">
                  <c:v>55</c:v>
                </c:pt>
                <c:pt idx="66">
                  <c:v>24</c:v>
                </c:pt>
                <c:pt idx="67">
                  <c:v>42</c:v>
                </c:pt>
                <c:pt idx="68">
                  <c:v>38</c:v>
                </c:pt>
                <c:pt idx="69">
                  <c:v>48</c:v>
                </c:pt>
                <c:pt idx="70">
                  <c:v>40</c:v>
                </c:pt>
                <c:pt idx="71">
                  <c:v>45</c:v>
                </c:pt>
                <c:pt idx="72">
                  <c:v>45</c:v>
                </c:pt>
                <c:pt idx="73">
                  <c:v>46</c:v>
                </c:pt>
                <c:pt idx="74">
                  <c:v>33</c:v>
                </c:pt>
                <c:pt idx="75">
                  <c:v>37</c:v>
                </c:pt>
                <c:pt idx="76">
                  <c:v>24</c:v>
                </c:pt>
                <c:pt idx="77">
                  <c:v>36</c:v>
                </c:pt>
                <c:pt idx="78">
                  <c:v>37</c:v>
                </c:pt>
                <c:pt idx="79">
                  <c:v>47</c:v>
                </c:pt>
                <c:pt idx="80">
                  <c:v>64</c:v>
                </c:pt>
                <c:pt idx="81">
                  <c:v>60</c:v>
                </c:pt>
                <c:pt idx="82">
                  <c:v>50</c:v>
                </c:pt>
                <c:pt idx="83">
                  <c:v>62</c:v>
                </c:pt>
                <c:pt idx="84">
                  <c:v>50</c:v>
                </c:pt>
                <c:pt idx="85">
                  <c:v>62</c:v>
                </c:pt>
                <c:pt idx="86">
                  <c:v>68</c:v>
                </c:pt>
                <c:pt idx="87">
                  <c:v>65</c:v>
                </c:pt>
                <c:pt idx="88">
                  <c:v>57</c:v>
                </c:pt>
                <c:pt idx="89">
                  <c:v>53</c:v>
                </c:pt>
                <c:pt idx="90">
                  <c:v>43</c:v>
                </c:pt>
                <c:pt idx="91">
                  <c:v>39</c:v>
                </c:pt>
                <c:pt idx="92">
                  <c:v>61</c:v>
                </c:pt>
                <c:pt idx="93">
                  <c:v>42</c:v>
                </c:pt>
                <c:pt idx="94">
                  <c:v>42</c:v>
                </c:pt>
                <c:pt idx="95">
                  <c:v>52</c:v>
                </c:pt>
                <c:pt idx="96">
                  <c:v>68</c:v>
                </c:pt>
                <c:pt idx="97">
                  <c:v>50</c:v>
                </c:pt>
                <c:pt idx="98">
                  <c:v>46</c:v>
                </c:pt>
                <c:pt idx="99">
                  <c:v>58</c:v>
                </c:pt>
                <c:pt idx="100">
                  <c:v>56</c:v>
                </c:pt>
                <c:pt idx="101">
                  <c:v>61</c:v>
                </c:pt>
                <c:pt idx="102">
                  <c:v>56</c:v>
                </c:pt>
                <c:pt idx="103">
                  <c:v>61</c:v>
                </c:pt>
                <c:pt idx="104">
                  <c:v>67</c:v>
                </c:pt>
                <c:pt idx="105">
                  <c:v>68</c:v>
                </c:pt>
                <c:pt idx="106">
                  <c:v>61</c:v>
                </c:pt>
                <c:pt idx="107">
                  <c:v>52</c:v>
                </c:pt>
                <c:pt idx="108">
                  <c:v>63</c:v>
                </c:pt>
                <c:pt idx="109">
                  <c:v>80</c:v>
                </c:pt>
                <c:pt idx="110">
                  <c:v>75</c:v>
                </c:pt>
                <c:pt idx="111">
                  <c:v>51</c:v>
                </c:pt>
                <c:pt idx="112">
                  <c:v>44</c:v>
                </c:pt>
                <c:pt idx="113">
                  <c:v>79</c:v>
                </c:pt>
                <c:pt idx="114">
                  <c:v>61</c:v>
                </c:pt>
                <c:pt idx="115">
                  <c:v>49</c:v>
                </c:pt>
                <c:pt idx="116">
                  <c:v>80</c:v>
                </c:pt>
                <c:pt idx="117">
                  <c:v>47</c:v>
                </c:pt>
                <c:pt idx="118">
                  <c:v>77</c:v>
                </c:pt>
                <c:pt idx="119">
                  <c:v>60</c:v>
                </c:pt>
                <c:pt idx="120">
                  <c:v>54</c:v>
                </c:pt>
                <c:pt idx="121">
                  <c:v>44</c:v>
                </c:pt>
                <c:pt idx="122">
                  <c:v>50</c:v>
                </c:pt>
                <c:pt idx="123">
                  <c:v>69</c:v>
                </c:pt>
                <c:pt idx="124">
                  <c:v>59</c:v>
                </c:pt>
                <c:pt idx="125">
                  <c:v>81</c:v>
                </c:pt>
                <c:pt idx="126">
                  <c:v>82</c:v>
                </c:pt>
                <c:pt idx="127">
                  <c:v>59</c:v>
                </c:pt>
                <c:pt idx="128">
                  <c:v>47</c:v>
                </c:pt>
                <c:pt idx="129">
                  <c:v>71</c:v>
                </c:pt>
                <c:pt idx="130">
                  <c:v>45</c:v>
                </c:pt>
                <c:pt idx="131">
                  <c:v>65</c:v>
                </c:pt>
                <c:pt idx="132">
                  <c:v>78</c:v>
                </c:pt>
                <c:pt idx="133">
                  <c:v>54</c:v>
                </c:pt>
                <c:pt idx="134">
                  <c:v>46</c:v>
                </c:pt>
                <c:pt idx="135">
                  <c:v>81</c:v>
                </c:pt>
                <c:pt idx="136">
                  <c:v>52</c:v>
                </c:pt>
                <c:pt idx="137">
                  <c:v>79</c:v>
                </c:pt>
                <c:pt idx="138">
                  <c:v>77</c:v>
                </c:pt>
                <c:pt idx="139">
                  <c:v>66</c:v>
                </c:pt>
                <c:pt idx="140">
                  <c:v>60</c:v>
                </c:pt>
                <c:pt idx="141">
                  <c:v>66</c:v>
                </c:pt>
                <c:pt idx="142">
                  <c:v>63</c:v>
                </c:pt>
                <c:pt idx="143">
                  <c:v>76</c:v>
                </c:pt>
                <c:pt idx="144">
                  <c:v>64</c:v>
                </c:pt>
                <c:pt idx="145">
                  <c:v>54</c:v>
                </c:pt>
                <c:pt idx="146">
                  <c:v>62</c:v>
                </c:pt>
                <c:pt idx="147">
                  <c:v>75</c:v>
                </c:pt>
                <c:pt idx="148">
                  <c:v>60</c:v>
                </c:pt>
                <c:pt idx="149">
                  <c:v>61</c:v>
                </c:pt>
                <c:pt idx="150">
                  <c:v>74</c:v>
                </c:pt>
                <c:pt idx="151">
                  <c:v>72</c:v>
                </c:pt>
                <c:pt idx="152">
                  <c:v>77</c:v>
                </c:pt>
                <c:pt idx="153">
                  <c:v>56</c:v>
                </c:pt>
                <c:pt idx="154">
                  <c:v>73</c:v>
                </c:pt>
                <c:pt idx="155">
                  <c:v>60</c:v>
                </c:pt>
                <c:pt idx="156">
                  <c:v>72</c:v>
                </c:pt>
                <c:pt idx="157">
                  <c:v>66</c:v>
                </c:pt>
                <c:pt idx="158">
                  <c:v>57</c:v>
                </c:pt>
                <c:pt idx="159">
                  <c:v>57</c:v>
                </c:pt>
                <c:pt idx="160">
                  <c:v>78</c:v>
                </c:pt>
                <c:pt idx="161">
                  <c:v>56</c:v>
                </c:pt>
                <c:pt idx="162">
                  <c:v>59</c:v>
                </c:pt>
                <c:pt idx="163">
                  <c:v>71</c:v>
                </c:pt>
                <c:pt idx="164">
                  <c:v>66</c:v>
                </c:pt>
                <c:pt idx="165">
                  <c:v>58</c:v>
                </c:pt>
                <c:pt idx="166">
                  <c:v>67</c:v>
                </c:pt>
                <c:pt idx="167">
                  <c:v>66</c:v>
                </c:pt>
                <c:pt idx="168">
                  <c:v>76</c:v>
                </c:pt>
                <c:pt idx="169">
                  <c:v>57</c:v>
                </c:pt>
                <c:pt idx="170">
                  <c:v>72</c:v>
                </c:pt>
                <c:pt idx="171">
                  <c:v>62</c:v>
                </c:pt>
                <c:pt idx="172">
                  <c:v>79</c:v>
                </c:pt>
                <c:pt idx="173">
                  <c:v>83</c:v>
                </c:pt>
                <c:pt idx="174">
                  <c:v>71</c:v>
                </c:pt>
                <c:pt idx="175">
                  <c:v>78</c:v>
                </c:pt>
                <c:pt idx="176">
                  <c:v>70</c:v>
                </c:pt>
                <c:pt idx="177">
                  <c:v>81</c:v>
                </c:pt>
                <c:pt idx="178">
                  <c:v>74</c:v>
                </c:pt>
                <c:pt idx="179">
                  <c:v>92</c:v>
                </c:pt>
                <c:pt idx="180">
                  <c:v>78</c:v>
                </c:pt>
                <c:pt idx="181">
                  <c:v>87</c:v>
                </c:pt>
                <c:pt idx="182">
                  <c:v>62</c:v>
                </c:pt>
                <c:pt idx="183">
                  <c:v>85</c:v>
                </c:pt>
                <c:pt idx="184">
                  <c:v>92</c:v>
                </c:pt>
                <c:pt idx="185">
                  <c:v>84</c:v>
                </c:pt>
                <c:pt idx="186">
                  <c:v>90</c:v>
                </c:pt>
                <c:pt idx="187">
                  <c:v>66</c:v>
                </c:pt>
                <c:pt idx="188">
                  <c:v>67</c:v>
                </c:pt>
                <c:pt idx="189">
                  <c:v>79</c:v>
                </c:pt>
                <c:pt idx="190">
                  <c:v>74</c:v>
                </c:pt>
                <c:pt idx="191">
                  <c:v>84</c:v>
                </c:pt>
                <c:pt idx="192">
                  <c:v>73</c:v>
                </c:pt>
                <c:pt idx="193">
                  <c:v>72</c:v>
                </c:pt>
                <c:pt idx="194">
                  <c:v>89</c:v>
                </c:pt>
                <c:pt idx="195">
                  <c:v>75</c:v>
                </c:pt>
                <c:pt idx="196">
                  <c:v>80</c:v>
                </c:pt>
                <c:pt idx="197">
                  <c:v>65</c:v>
                </c:pt>
                <c:pt idx="198">
                  <c:v>71</c:v>
                </c:pt>
                <c:pt idx="199">
                  <c:v>91</c:v>
                </c:pt>
                <c:pt idx="200">
                  <c:v>89</c:v>
                </c:pt>
                <c:pt idx="201">
                  <c:v>98</c:v>
                </c:pt>
                <c:pt idx="202">
                  <c:v>91</c:v>
                </c:pt>
                <c:pt idx="203">
                  <c:v>82</c:v>
                </c:pt>
                <c:pt idx="204">
                  <c:v>93</c:v>
                </c:pt>
                <c:pt idx="205">
                  <c:v>73</c:v>
                </c:pt>
                <c:pt idx="206">
                  <c:v>99</c:v>
                </c:pt>
                <c:pt idx="207">
                  <c:v>85</c:v>
                </c:pt>
                <c:pt idx="208">
                  <c:v>71</c:v>
                </c:pt>
                <c:pt idx="209">
                  <c:v>90</c:v>
                </c:pt>
                <c:pt idx="210">
                  <c:v>71</c:v>
                </c:pt>
                <c:pt idx="211">
                  <c:v>97</c:v>
                </c:pt>
                <c:pt idx="212">
                  <c:v>100</c:v>
                </c:pt>
                <c:pt idx="213">
                  <c:v>96</c:v>
                </c:pt>
                <c:pt idx="214">
                  <c:v>75</c:v>
                </c:pt>
                <c:pt idx="215">
                  <c:v>80</c:v>
                </c:pt>
                <c:pt idx="216">
                  <c:v>74</c:v>
                </c:pt>
                <c:pt idx="217">
                  <c:v>84</c:v>
                </c:pt>
                <c:pt idx="218">
                  <c:v>94</c:v>
                </c:pt>
                <c:pt idx="219">
                  <c:v>99</c:v>
                </c:pt>
                <c:pt idx="220">
                  <c:v>94</c:v>
                </c:pt>
                <c:pt idx="221">
                  <c:v>95</c:v>
                </c:pt>
                <c:pt idx="222">
                  <c:v>88</c:v>
                </c:pt>
                <c:pt idx="223">
                  <c:v>83</c:v>
                </c:pt>
                <c:pt idx="224">
                  <c:v>89</c:v>
                </c:pt>
                <c:pt idx="225">
                  <c:v>79</c:v>
                </c:pt>
                <c:pt idx="226">
                  <c:v>92</c:v>
                </c:pt>
                <c:pt idx="227">
                  <c:v>100</c:v>
                </c:pt>
                <c:pt idx="228">
                  <c:v>80</c:v>
                </c:pt>
                <c:pt idx="229">
                  <c:v>97</c:v>
                </c:pt>
                <c:pt idx="230">
                  <c:v>70</c:v>
                </c:pt>
                <c:pt idx="231">
                  <c:v>90</c:v>
                </c:pt>
                <c:pt idx="232">
                  <c:v>75</c:v>
                </c:pt>
                <c:pt idx="233">
                  <c:v>86</c:v>
                </c:pt>
                <c:pt idx="234">
                  <c:v>91</c:v>
                </c:pt>
                <c:pt idx="235">
                  <c:v>80</c:v>
                </c:pt>
                <c:pt idx="236">
                  <c:v>73</c:v>
                </c:pt>
                <c:pt idx="237">
                  <c:v>85</c:v>
                </c:pt>
                <c:pt idx="238">
                  <c:v>95</c:v>
                </c:pt>
                <c:pt idx="239">
                  <c:v>75</c:v>
                </c:pt>
                <c:pt idx="240">
                  <c:v>87</c:v>
                </c:pt>
                <c:pt idx="241">
                  <c:v>80</c:v>
                </c:pt>
                <c:pt idx="242">
                  <c:v>88</c:v>
                </c:pt>
                <c:pt idx="243">
                  <c:v>75</c:v>
                </c:pt>
                <c:pt idx="244">
                  <c:v>68</c:v>
                </c:pt>
                <c:pt idx="245">
                  <c:v>70</c:v>
                </c:pt>
                <c:pt idx="246">
                  <c:v>76</c:v>
                </c:pt>
                <c:pt idx="247">
                  <c:v>87</c:v>
                </c:pt>
                <c:pt idx="248">
                  <c:v>90</c:v>
                </c:pt>
                <c:pt idx="249">
                  <c:v>67</c:v>
                </c:pt>
                <c:pt idx="250">
                  <c:v>70</c:v>
                </c:pt>
                <c:pt idx="251">
                  <c:v>97</c:v>
                </c:pt>
                <c:pt idx="252">
                  <c:v>90</c:v>
                </c:pt>
                <c:pt idx="253">
                  <c:v>86</c:v>
                </c:pt>
                <c:pt idx="254">
                  <c:v>83</c:v>
                </c:pt>
                <c:pt idx="255">
                  <c:v>69</c:v>
                </c:pt>
                <c:pt idx="256">
                  <c:v>68</c:v>
                </c:pt>
                <c:pt idx="257">
                  <c:v>95</c:v>
                </c:pt>
                <c:pt idx="258">
                  <c:v>93</c:v>
                </c:pt>
                <c:pt idx="259">
                  <c:v>79</c:v>
                </c:pt>
                <c:pt idx="260">
                  <c:v>87</c:v>
                </c:pt>
                <c:pt idx="261">
                  <c:v>79</c:v>
                </c:pt>
                <c:pt idx="262">
                  <c:v>85</c:v>
                </c:pt>
                <c:pt idx="263">
                  <c:v>89</c:v>
                </c:pt>
                <c:pt idx="264">
                  <c:v>71</c:v>
                </c:pt>
                <c:pt idx="265">
                  <c:v>58</c:v>
                </c:pt>
                <c:pt idx="266">
                  <c:v>66</c:v>
                </c:pt>
                <c:pt idx="267">
                  <c:v>82</c:v>
                </c:pt>
                <c:pt idx="268">
                  <c:v>56</c:v>
                </c:pt>
                <c:pt idx="269">
                  <c:v>81</c:v>
                </c:pt>
                <c:pt idx="270">
                  <c:v>57</c:v>
                </c:pt>
                <c:pt idx="271">
                  <c:v>59</c:v>
                </c:pt>
                <c:pt idx="272">
                  <c:v>54</c:v>
                </c:pt>
                <c:pt idx="273">
                  <c:v>88</c:v>
                </c:pt>
                <c:pt idx="274">
                  <c:v>83</c:v>
                </c:pt>
                <c:pt idx="275">
                  <c:v>85</c:v>
                </c:pt>
                <c:pt idx="276">
                  <c:v>85</c:v>
                </c:pt>
                <c:pt idx="277">
                  <c:v>81</c:v>
                </c:pt>
                <c:pt idx="278">
                  <c:v>73</c:v>
                </c:pt>
                <c:pt idx="279">
                  <c:v>71</c:v>
                </c:pt>
                <c:pt idx="280">
                  <c:v>87</c:v>
                </c:pt>
                <c:pt idx="281">
                  <c:v>86</c:v>
                </c:pt>
                <c:pt idx="282">
                  <c:v>79</c:v>
                </c:pt>
                <c:pt idx="283">
                  <c:v>61</c:v>
                </c:pt>
                <c:pt idx="284">
                  <c:v>60</c:v>
                </c:pt>
                <c:pt idx="285">
                  <c:v>78</c:v>
                </c:pt>
                <c:pt idx="286">
                  <c:v>81</c:v>
                </c:pt>
                <c:pt idx="287">
                  <c:v>79</c:v>
                </c:pt>
                <c:pt idx="288">
                  <c:v>68</c:v>
                </c:pt>
                <c:pt idx="289">
                  <c:v>68</c:v>
                </c:pt>
                <c:pt idx="290">
                  <c:v>60</c:v>
                </c:pt>
                <c:pt idx="291">
                  <c:v>73</c:v>
                </c:pt>
                <c:pt idx="292">
                  <c:v>74</c:v>
                </c:pt>
                <c:pt idx="293">
                  <c:v>46</c:v>
                </c:pt>
                <c:pt idx="294">
                  <c:v>66</c:v>
                </c:pt>
                <c:pt idx="295">
                  <c:v>50</c:v>
                </c:pt>
                <c:pt idx="296">
                  <c:v>49</c:v>
                </c:pt>
                <c:pt idx="297">
                  <c:v>68</c:v>
                </c:pt>
                <c:pt idx="298">
                  <c:v>63</c:v>
                </c:pt>
                <c:pt idx="299">
                  <c:v>57</c:v>
                </c:pt>
                <c:pt idx="300">
                  <c:v>62</c:v>
                </c:pt>
                <c:pt idx="301">
                  <c:v>66</c:v>
                </c:pt>
                <c:pt idx="302">
                  <c:v>62</c:v>
                </c:pt>
                <c:pt idx="303">
                  <c:v>53</c:v>
                </c:pt>
                <c:pt idx="304">
                  <c:v>63</c:v>
                </c:pt>
                <c:pt idx="305">
                  <c:v>61</c:v>
                </c:pt>
                <c:pt idx="306">
                  <c:v>64</c:v>
                </c:pt>
                <c:pt idx="307">
                  <c:v>51</c:v>
                </c:pt>
                <c:pt idx="308">
                  <c:v>56</c:v>
                </c:pt>
                <c:pt idx="309">
                  <c:v>54</c:v>
                </c:pt>
                <c:pt idx="310">
                  <c:v>53</c:v>
                </c:pt>
                <c:pt idx="311">
                  <c:v>50</c:v>
                </c:pt>
                <c:pt idx="312">
                  <c:v>68</c:v>
                </c:pt>
                <c:pt idx="313">
                  <c:v>58</c:v>
                </c:pt>
                <c:pt idx="314">
                  <c:v>49</c:v>
                </c:pt>
                <c:pt idx="315">
                  <c:v>67</c:v>
                </c:pt>
                <c:pt idx="316">
                  <c:v>49</c:v>
                </c:pt>
                <c:pt idx="317">
                  <c:v>47</c:v>
                </c:pt>
                <c:pt idx="318">
                  <c:v>49</c:v>
                </c:pt>
                <c:pt idx="319">
                  <c:v>47</c:v>
                </c:pt>
                <c:pt idx="320">
                  <c:v>62</c:v>
                </c:pt>
                <c:pt idx="321">
                  <c:v>47</c:v>
                </c:pt>
                <c:pt idx="322">
                  <c:v>49</c:v>
                </c:pt>
                <c:pt idx="323">
                  <c:v>64</c:v>
                </c:pt>
                <c:pt idx="324">
                  <c:v>62</c:v>
                </c:pt>
                <c:pt idx="325">
                  <c:v>60</c:v>
                </c:pt>
                <c:pt idx="326">
                  <c:v>66</c:v>
                </c:pt>
                <c:pt idx="327">
                  <c:v>62</c:v>
                </c:pt>
                <c:pt idx="328">
                  <c:v>66</c:v>
                </c:pt>
                <c:pt idx="329">
                  <c:v>49</c:v>
                </c:pt>
                <c:pt idx="330">
                  <c:v>62</c:v>
                </c:pt>
                <c:pt idx="331">
                  <c:v>65</c:v>
                </c:pt>
                <c:pt idx="332">
                  <c:v>62</c:v>
                </c:pt>
                <c:pt idx="333">
                  <c:v>61</c:v>
                </c:pt>
                <c:pt idx="334">
                  <c:v>31</c:v>
                </c:pt>
                <c:pt idx="335">
                  <c:v>53</c:v>
                </c:pt>
                <c:pt idx="336">
                  <c:v>52</c:v>
                </c:pt>
                <c:pt idx="337">
                  <c:v>55</c:v>
                </c:pt>
                <c:pt idx="338">
                  <c:v>61</c:v>
                </c:pt>
                <c:pt idx="339">
                  <c:v>50</c:v>
                </c:pt>
                <c:pt idx="340">
                  <c:v>55</c:v>
                </c:pt>
                <c:pt idx="341">
                  <c:v>60</c:v>
                </c:pt>
                <c:pt idx="342">
                  <c:v>43</c:v>
                </c:pt>
                <c:pt idx="343">
                  <c:v>63</c:v>
                </c:pt>
                <c:pt idx="344">
                  <c:v>49</c:v>
                </c:pt>
                <c:pt idx="345">
                  <c:v>40</c:v>
                </c:pt>
                <c:pt idx="346">
                  <c:v>33</c:v>
                </c:pt>
                <c:pt idx="347">
                  <c:v>62</c:v>
                </c:pt>
                <c:pt idx="348">
                  <c:v>32</c:v>
                </c:pt>
                <c:pt idx="349">
                  <c:v>33</c:v>
                </c:pt>
                <c:pt idx="350">
                  <c:v>52</c:v>
                </c:pt>
                <c:pt idx="351">
                  <c:v>32</c:v>
                </c:pt>
                <c:pt idx="352">
                  <c:v>59</c:v>
                </c:pt>
                <c:pt idx="353">
                  <c:v>32</c:v>
                </c:pt>
              </c:numCache>
            </c:numRef>
          </c:xVal>
          <c:yVal>
            <c:numRef>
              <c:f>'2 Variable Scatter'!$C$118:$C$471</c:f>
              <c:numCache>
                <c:formatCode>"$"#,##0_);[Red]\("$"#,##0\)</c:formatCode>
                <c:ptCount val="354"/>
                <c:pt idx="0">
                  <c:v>236</c:v>
                </c:pt>
                <c:pt idx="1">
                  <c:v>304</c:v>
                </c:pt>
                <c:pt idx="2">
                  <c:v>163.5</c:v>
                </c:pt>
                <c:pt idx="3">
                  <c:v>214</c:v>
                </c:pt>
                <c:pt idx="4">
                  <c:v>210</c:v>
                </c:pt>
                <c:pt idx="5">
                  <c:v>508</c:v>
                </c:pt>
                <c:pt idx="6">
                  <c:v>294.55</c:v>
                </c:pt>
                <c:pt idx="7">
                  <c:v>250</c:v>
                </c:pt>
                <c:pt idx="8">
                  <c:v>371.95</c:v>
                </c:pt>
                <c:pt idx="9">
                  <c:v>478</c:v>
                </c:pt>
                <c:pt idx="10">
                  <c:v>258</c:v>
                </c:pt>
                <c:pt idx="11">
                  <c:v>559</c:v>
                </c:pt>
                <c:pt idx="12">
                  <c:v>536</c:v>
                </c:pt>
                <c:pt idx="13">
                  <c:v>576</c:v>
                </c:pt>
                <c:pt idx="14">
                  <c:v>446</c:v>
                </c:pt>
                <c:pt idx="15">
                  <c:v>300</c:v>
                </c:pt>
                <c:pt idx="16">
                  <c:v>250.5</c:v>
                </c:pt>
                <c:pt idx="17">
                  <c:v>412.79999999999995</c:v>
                </c:pt>
                <c:pt idx="18">
                  <c:v>511.7</c:v>
                </c:pt>
                <c:pt idx="19">
                  <c:v>311.75</c:v>
                </c:pt>
                <c:pt idx="20">
                  <c:v>478</c:v>
                </c:pt>
                <c:pt idx="21">
                  <c:v>282.5</c:v>
                </c:pt>
                <c:pt idx="22">
                  <c:v>476</c:v>
                </c:pt>
                <c:pt idx="23">
                  <c:v>565.44999999999993</c:v>
                </c:pt>
                <c:pt idx="24">
                  <c:v>567.6</c:v>
                </c:pt>
                <c:pt idx="25">
                  <c:v>634.25</c:v>
                </c:pt>
                <c:pt idx="26">
                  <c:v>266.59999999999997</c:v>
                </c:pt>
                <c:pt idx="27">
                  <c:v>345</c:v>
                </c:pt>
                <c:pt idx="28">
                  <c:v>393.45</c:v>
                </c:pt>
                <c:pt idx="29">
                  <c:v>567.6</c:v>
                </c:pt>
                <c:pt idx="30">
                  <c:v>266.59999999999997</c:v>
                </c:pt>
                <c:pt idx="31">
                  <c:v>503.09999999999997</c:v>
                </c:pt>
                <c:pt idx="32">
                  <c:v>242</c:v>
                </c:pt>
                <c:pt idx="33">
                  <c:v>216</c:v>
                </c:pt>
                <c:pt idx="34">
                  <c:v>354</c:v>
                </c:pt>
                <c:pt idx="35">
                  <c:v>432.15</c:v>
                </c:pt>
                <c:pt idx="36">
                  <c:v>406.34999999999997</c:v>
                </c:pt>
                <c:pt idx="37">
                  <c:v>627.79999999999995</c:v>
                </c:pt>
                <c:pt idx="38">
                  <c:v>705</c:v>
                </c:pt>
                <c:pt idx="39">
                  <c:v>534</c:v>
                </c:pt>
                <c:pt idx="40">
                  <c:v>282</c:v>
                </c:pt>
                <c:pt idx="41">
                  <c:v>435</c:v>
                </c:pt>
                <c:pt idx="42">
                  <c:v>380</c:v>
                </c:pt>
                <c:pt idx="43">
                  <c:v>372</c:v>
                </c:pt>
                <c:pt idx="44">
                  <c:v>240</c:v>
                </c:pt>
                <c:pt idx="45">
                  <c:v>346.15</c:v>
                </c:pt>
                <c:pt idx="46">
                  <c:v>577.5</c:v>
                </c:pt>
                <c:pt idx="47">
                  <c:v>406.34999999999997</c:v>
                </c:pt>
                <c:pt idx="48">
                  <c:v>468.7</c:v>
                </c:pt>
                <c:pt idx="49">
                  <c:v>483.75</c:v>
                </c:pt>
                <c:pt idx="50">
                  <c:v>462.5</c:v>
                </c:pt>
                <c:pt idx="51">
                  <c:v>408.5</c:v>
                </c:pt>
                <c:pt idx="52">
                  <c:v>311.75</c:v>
                </c:pt>
                <c:pt idx="53">
                  <c:v>420</c:v>
                </c:pt>
                <c:pt idx="54">
                  <c:v>410</c:v>
                </c:pt>
                <c:pt idx="55">
                  <c:v>400</c:v>
                </c:pt>
                <c:pt idx="56">
                  <c:v>460.09999999999997</c:v>
                </c:pt>
                <c:pt idx="57">
                  <c:v>538</c:v>
                </c:pt>
                <c:pt idx="58">
                  <c:v>597.5</c:v>
                </c:pt>
                <c:pt idx="59">
                  <c:v>389.15</c:v>
                </c:pt>
                <c:pt idx="60">
                  <c:v>228</c:v>
                </c:pt>
                <c:pt idx="61">
                  <c:v>627.5</c:v>
                </c:pt>
                <c:pt idx="62">
                  <c:v>408</c:v>
                </c:pt>
                <c:pt idx="63">
                  <c:v>339.7</c:v>
                </c:pt>
                <c:pt idx="64">
                  <c:v>527.5</c:v>
                </c:pt>
                <c:pt idx="65">
                  <c:v>364.5</c:v>
                </c:pt>
                <c:pt idx="66">
                  <c:v>695</c:v>
                </c:pt>
                <c:pt idx="67">
                  <c:v>462.25</c:v>
                </c:pt>
                <c:pt idx="68">
                  <c:v>277.34999999999997</c:v>
                </c:pt>
                <c:pt idx="69">
                  <c:v>334</c:v>
                </c:pt>
                <c:pt idx="70">
                  <c:v>445.04999999999995</c:v>
                </c:pt>
                <c:pt idx="71">
                  <c:v>496</c:v>
                </c:pt>
                <c:pt idx="72">
                  <c:v>514</c:v>
                </c:pt>
                <c:pt idx="73">
                  <c:v>350</c:v>
                </c:pt>
                <c:pt idx="74">
                  <c:v>697.5</c:v>
                </c:pt>
                <c:pt idx="75">
                  <c:v>258</c:v>
                </c:pt>
                <c:pt idx="76">
                  <c:v>257.5</c:v>
                </c:pt>
                <c:pt idx="77">
                  <c:v>313.89999999999998</c:v>
                </c:pt>
                <c:pt idx="78">
                  <c:v>481.59999999999997</c:v>
                </c:pt>
                <c:pt idx="79">
                  <c:v>594</c:v>
                </c:pt>
                <c:pt idx="80">
                  <c:v>442.5</c:v>
                </c:pt>
                <c:pt idx="81">
                  <c:v>397.5</c:v>
                </c:pt>
                <c:pt idx="82">
                  <c:v>272</c:v>
                </c:pt>
                <c:pt idx="83">
                  <c:v>208.5</c:v>
                </c:pt>
                <c:pt idx="84">
                  <c:v>200</c:v>
                </c:pt>
                <c:pt idx="85">
                  <c:v>301.5</c:v>
                </c:pt>
                <c:pt idx="86">
                  <c:v>187</c:v>
                </c:pt>
                <c:pt idx="87">
                  <c:v>150</c:v>
                </c:pt>
                <c:pt idx="88">
                  <c:v>445.5</c:v>
                </c:pt>
                <c:pt idx="89">
                  <c:v>498</c:v>
                </c:pt>
                <c:pt idx="90">
                  <c:v>599.85</c:v>
                </c:pt>
                <c:pt idx="91">
                  <c:v>393.45</c:v>
                </c:pt>
                <c:pt idx="92">
                  <c:v>196.5</c:v>
                </c:pt>
                <c:pt idx="93">
                  <c:v>457.95</c:v>
                </c:pt>
                <c:pt idx="94">
                  <c:v>225.75</c:v>
                </c:pt>
                <c:pt idx="95">
                  <c:v>598</c:v>
                </c:pt>
                <c:pt idx="96">
                  <c:v>268</c:v>
                </c:pt>
                <c:pt idx="97">
                  <c:v>468</c:v>
                </c:pt>
                <c:pt idx="98">
                  <c:v>236</c:v>
                </c:pt>
                <c:pt idx="99">
                  <c:v>415.5</c:v>
                </c:pt>
                <c:pt idx="100">
                  <c:v>418.5</c:v>
                </c:pt>
                <c:pt idx="101">
                  <c:v>279</c:v>
                </c:pt>
                <c:pt idx="102">
                  <c:v>195</c:v>
                </c:pt>
                <c:pt idx="103">
                  <c:v>325.5</c:v>
                </c:pt>
                <c:pt idx="104">
                  <c:v>283</c:v>
                </c:pt>
                <c:pt idx="105">
                  <c:v>281</c:v>
                </c:pt>
                <c:pt idx="106">
                  <c:v>313.5</c:v>
                </c:pt>
                <c:pt idx="107">
                  <c:v>466</c:v>
                </c:pt>
                <c:pt idx="108">
                  <c:v>351</c:v>
                </c:pt>
                <c:pt idx="109">
                  <c:v>226</c:v>
                </c:pt>
                <c:pt idx="110">
                  <c:v>165</c:v>
                </c:pt>
                <c:pt idx="111">
                  <c:v>532</c:v>
                </c:pt>
                <c:pt idx="112">
                  <c:v>410</c:v>
                </c:pt>
                <c:pt idx="113">
                  <c:v>121</c:v>
                </c:pt>
                <c:pt idx="114">
                  <c:v>340.5</c:v>
                </c:pt>
                <c:pt idx="115">
                  <c:v>264</c:v>
                </c:pt>
                <c:pt idx="116">
                  <c:v>212</c:v>
                </c:pt>
                <c:pt idx="117">
                  <c:v>590</c:v>
                </c:pt>
                <c:pt idx="118">
                  <c:v>153</c:v>
                </c:pt>
                <c:pt idx="119">
                  <c:v>202.5</c:v>
                </c:pt>
                <c:pt idx="120">
                  <c:v>564</c:v>
                </c:pt>
                <c:pt idx="121">
                  <c:v>326</c:v>
                </c:pt>
                <c:pt idx="122">
                  <c:v>308</c:v>
                </c:pt>
                <c:pt idx="123">
                  <c:v>220</c:v>
                </c:pt>
                <c:pt idx="124">
                  <c:v>448.5</c:v>
                </c:pt>
                <c:pt idx="125">
                  <c:v>239</c:v>
                </c:pt>
                <c:pt idx="126">
                  <c:v>227</c:v>
                </c:pt>
                <c:pt idx="127">
                  <c:v>222</c:v>
                </c:pt>
                <c:pt idx="128">
                  <c:v>282</c:v>
                </c:pt>
                <c:pt idx="129">
                  <c:v>225</c:v>
                </c:pt>
                <c:pt idx="130">
                  <c:v>332</c:v>
                </c:pt>
                <c:pt idx="131">
                  <c:v>178</c:v>
                </c:pt>
                <c:pt idx="132">
                  <c:v>290</c:v>
                </c:pt>
                <c:pt idx="133">
                  <c:v>246</c:v>
                </c:pt>
                <c:pt idx="134">
                  <c:v>598</c:v>
                </c:pt>
                <c:pt idx="135">
                  <c:v>186</c:v>
                </c:pt>
                <c:pt idx="136">
                  <c:v>584</c:v>
                </c:pt>
                <c:pt idx="137">
                  <c:v>259</c:v>
                </c:pt>
                <c:pt idx="138">
                  <c:v>162</c:v>
                </c:pt>
                <c:pt idx="139">
                  <c:v>162</c:v>
                </c:pt>
                <c:pt idx="140">
                  <c:v>300</c:v>
                </c:pt>
                <c:pt idx="141">
                  <c:v>228</c:v>
                </c:pt>
                <c:pt idx="142">
                  <c:v>336</c:v>
                </c:pt>
                <c:pt idx="143">
                  <c:v>164</c:v>
                </c:pt>
                <c:pt idx="144">
                  <c:v>238.5</c:v>
                </c:pt>
                <c:pt idx="145">
                  <c:v>548</c:v>
                </c:pt>
                <c:pt idx="146">
                  <c:v>187.5</c:v>
                </c:pt>
                <c:pt idx="147">
                  <c:v>208</c:v>
                </c:pt>
                <c:pt idx="148">
                  <c:v>153</c:v>
                </c:pt>
                <c:pt idx="149">
                  <c:v>343.5</c:v>
                </c:pt>
                <c:pt idx="150">
                  <c:v>275</c:v>
                </c:pt>
                <c:pt idx="151">
                  <c:v>138</c:v>
                </c:pt>
                <c:pt idx="152">
                  <c:v>168</c:v>
                </c:pt>
                <c:pt idx="153">
                  <c:v>289.5</c:v>
                </c:pt>
                <c:pt idx="154">
                  <c:v>156</c:v>
                </c:pt>
                <c:pt idx="155">
                  <c:v>345</c:v>
                </c:pt>
                <c:pt idx="156">
                  <c:v>292</c:v>
                </c:pt>
                <c:pt idx="157">
                  <c:v>100</c:v>
                </c:pt>
                <c:pt idx="158">
                  <c:v>355.5</c:v>
                </c:pt>
                <c:pt idx="159">
                  <c:v>171</c:v>
                </c:pt>
                <c:pt idx="160">
                  <c:v>253</c:v>
                </c:pt>
                <c:pt idx="161">
                  <c:v>303</c:v>
                </c:pt>
                <c:pt idx="162">
                  <c:v>319.5</c:v>
                </c:pt>
                <c:pt idx="163">
                  <c:v>115</c:v>
                </c:pt>
                <c:pt idx="164">
                  <c:v>133</c:v>
                </c:pt>
                <c:pt idx="165">
                  <c:v>318</c:v>
                </c:pt>
                <c:pt idx="166">
                  <c:v>137</c:v>
                </c:pt>
                <c:pt idx="167">
                  <c:v>275</c:v>
                </c:pt>
                <c:pt idx="168">
                  <c:v>132</c:v>
                </c:pt>
                <c:pt idx="169">
                  <c:v>244.5</c:v>
                </c:pt>
                <c:pt idx="170">
                  <c:v>135</c:v>
                </c:pt>
                <c:pt idx="171">
                  <c:v>246</c:v>
                </c:pt>
                <c:pt idx="172">
                  <c:v>222</c:v>
                </c:pt>
                <c:pt idx="173">
                  <c:v>297</c:v>
                </c:pt>
                <c:pt idx="174">
                  <c:v>173</c:v>
                </c:pt>
                <c:pt idx="175">
                  <c:v>154</c:v>
                </c:pt>
                <c:pt idx="176">
                  <c:v>160</c:v>
                </c:pt>
                <c:pt idx="177">
                  <c:v>139</c:v>
                </c:pt>
                <c:pt idx="178">
                  <c:v>103</c:v>
                </c:pt>
                <c:pt idx="179">
                  <c:v>508</c:v>
                </c:pt>
                <c:pt idx="180">
                  <c:v>172</c:v>
                </c:pt>
                <c:pt idx="181">
                  <c:v>429</c:v>
                </c:pt>
                <c:pt idx="182">
                  <c:v>406.5</c:v>
                </c:pt>
                <c:pt idx="183">
                  <c:v>340.5</c:v>
                </c:pt>
                <c:pt idx="184">
                  <c:v>268</c:v>
                </c:pt>
                <c:pt idx="185">
                  <c:v>235</c:v>
                </c:pt>
                <c:pt idx="186">
                  <c:v>396</c:v>
                </c:pt>
                <c:pt idx="187">
                  <c:v>254</c:v>
                </c:pt>
                <c:pt idx="188">
                  <c:v>189</c:v>
                </c:pt>
                <c:pt idx="189">
                  <c:v>293</c:v>
                </c:pt>
                <c:pt idx="190">
                  <c:v>115</c:v>
                </c:pt>
                <c:pt idx="191">
                  <c:v>181</c:v>
                </c:pt>
                <c:pt idx="192">
                  <c:v>200</c:v>
                </c:pt>
                <c:pt idx="193">
                  <c:v>234</c:v>
                </c:pt>
                <c:pt idx="194">
                  <c:v>423</c:v>
                </c:pt>
                <c:pt idx="195">
                  <c:v>102</c:v>
                </c:pt>
                <c:pt idx="196">
                  <c:v>272</c:v>
                </c:pt>
                <c:pt idx="197">
                  <c:v>159</c:v>
                </c:pt>
                <c:pt idx="198">
                  <c:v>281</c:v>
                </c:pt>
                <c:pt idx="199">
                  <c:v>210</c:v>
                </c:pt>
                <c:pt idx="200">
                  <c:v>273</c:v>
                </c:pt>
                <c:pt idx="201">
                  <c:v>310</c:v>
                </c:pt>
                <c:pt idx="202">
                  <c:v>578</c:v>
                </c:pt>
                <c:pt idx="203">
                  <c:v>300</c:v>
                </c:pt>
                <c:pt idx="204">
                  <c:v>584</c:v>
                </c:pt>
                <c:pt idx="205">
                  <c:v>159</c:v>
                </c:pt>
                <c:pt idx="206">
                  <c:v>715</c:v>
                </c:pt>
                <c:pt idx="207">
                  <c:v>426</c:v>
                </c:pt>
                <c:pt idx="208">
                  <c:v>251</c:v>
                </c:pt>
                <c:pt idx="209">
                  <c:v>294</c:v>
                </c:pt>
                <c:pt idx="210">
                  <c:v>288</c:v>
                </c:pt>
                <c:pt idx="211">
                  <c:v>740</c:v>
                </c:pt>
                <c:pt idx="212">
                  <c:v>646.25</c:v>
                </c:pt>
                <c:pt idx="213">
                  <c:v>337.5</c:v>
                </c:pt>
                <c:pt idx="214">
                  <c:v>154</c:v>
                </c:pt>
                <c:pt idx="215">
                  <c:v>153</c:v>
                </c:pt>
                <c:pt idx="216">
                  <c:v>207</c:v>
                </c:pt>
                <c:pt idx="217">
                  <c:v>151</c:v>
                </c:pt>
                <c:pt idx="218">
                  <c:v>308</c:v>
                </c:pt>
                <c:pt idx="219">
                  <c:v>285</c:v>
                </c:pt>
                <c:pt idx="220">
                  <c:v>422</c:v>
                </c:pt>
                <c:pt idx="221">
                  <c:v>400</c:v>
                </c:pt>
                <c:pt idx="222">
                  <c:v>426</c:v>
                </c:pt>
                <c:pt idx="223">
                  <c:v>182</c:v>
                </c:pt>
                <c:pt idx="224">
                  <c:v>201</c:v>
                </c:pt>
                <c:pt idx="225">
                  <c:v>294</c:v>
                </c:pt>
                <c:pt idx="226">
                  <c:v>244</c:v>
                </c:pt>
                <c:pt idx="227">
                  <c:v>379.5</c:v>
                </c:pt>
                <c:pt idx="228">
                  <c:v>257</c:v>
                </c:pt>
                <c:pt idx="229">
                  <c:v>590</c:v>
                </c:pt>
                <c:pt idx="230">
                  <c:v>199</c:v>
                </c:pt>
                <c:pt idx="231">
                  <c:v>248</c:v>
                </c:pt>
                <c:pt idx="232">
                  <c:v>106</c:v>
                </c:pt>
                <c:pt idx="233">
                  <c:v>217.5</c:v>
                </c:pt>
                <c:pt idx="234">
                  <c:v>328</c:v>
                </c:pt>
                <c:pt idx="235">
                  <c:v>133</c:v>
                </c:pt>
                <c:pt idx="236">
                  <c:v>118</c:v>
                </c:pt>
                <c:pt idx="237">
                  <c:v>442.5</c:v>
                </c:pt>
                <c:pt idx="238">
                  <c:v>455</c:v>
                </c:pt>
                <c:pt idx="239">
                  <c:v>188</c:v>
                </c:pt>
                <c:pt idx="240">
                  <c:v>255</c:v>
                </c:pt>
                <c:pt idx="241">
                  <c:v>294</c:v>
                </c:pt>
                <c:pt idx="242">
                  <c:v>304.5</c:v>
                </c:pt>
                <c:pt idx="243">
                  <c:v>138</c:v>
                </c:pt>
                <c:pt idx="244">
                  <c:v>253</c:v>
                </c:pt>
                <c:pt idx="245">
                  <c:v>180</c:v>
                </c:pt>
                <c:pt idx="246">
                  <c:v>210</c:v>
                </c:pt>
                <c:pt idx="247">
                  <c:v>436.5</c:v>
                </c:pt>
                <c:pt idx="248">
                  <c:v>456</c:v>
                </c:pt>
                <c:pt idx="249">
                  <c:v>273</c:v>
                </c:pt>
                <c:pt idx="250">
                  <c:v>283</c:v>
                </c:pt>
                <c:pt idx="251">
                  <c:v>345</c:v>
                </c:pt>
                <c:pt idx="252">
                  <c:v>232</c:v>
                </c:pt>
                <c:pt idx="253">
                  <c:v>301.5</c:v>
                </c:pt>
                <c:pt idx="254">
                  <c:v>298</c:v>
                </c:pt>
                <c:pt idx="255">
                  <c:v>283</c:v>
                </c:pt>
                <c:pt idx="256">
                  <c:v>193</c:v>
                </c:pt>
                <c:pt idx="257">
                  <c:v>742.5</c:v>
                </c:pt>
                <c:pt idx="258">
                  <c:v>528</c:v>
                </c:pt>
                <c:pt idx="259">
                  <c:v>204</c:v>
                </c:pt>
                <c:pt idx="260">
                  <c:v>180</c:v>
                </c:pt>
                <c:pt idx="261">
                  <c:v>230</c:v>
                </c:pt>
                <c:pt idx="262">
                  <c:v>393</c:v>
                </c:pt>
                <c:pt idx="263">
                  <c:v>310.5</c:v>
                </c:pt>
                <c:pt idx="264">
                  <c:v>298</c:v>
                </c:pt>
                <c:pt idx="265">
                  <c:v>424.5</c:v>
                </c:pt>
                <c:pt idx="266">
                  <c:v>116</c:v>
                </c:pt>
                <c:pt idx="267">
                  <c:v>288</c:v>
                </c:pt>
                <c:pt idx="268">
                  <c:v>318</c:v>
                </c:pt>
                <c:pt idx="269">
                  <c:v>291</c:v>
                </c:pt>
                <c:pt idx="270">
                  <c:v>418.5</c:v>
                </c:pt>
                <c:pt idx="271">
                  <c:v>159</c:v>
                </c:pt>
                <c:pt idx="272">
                  <c:v>504</c:v>
                </c:pt>
                <c:pt idx="273">
                  <c:v>231</c:v>
                </c:pt>
                <c:pt idx="274">
                  <c:v>290</c:v>
                </c:pt>
                <c:pt idx="275">
                  <c:v>303</c:v>
                </c:pt>
                <c:pt idx="276">
                  <c:v>223.5</c:v>
                </c:pt>
                <c:pt idx="277">
                  <c:v>300</c:v>
                </c:pt>
                <c:pt idx="278">
                  <c:v>276</c:v>
                </c:pt>
                <c:pt idx="279">
                  <c:v>142</c:v>
                </c:pt>
                <c:pt idx="280">
                  <c:v>285</c:v>
                </c:pt>
                <c:pt idx="281">
                  <c:v>396</c:v>
                </c:pt>
                <c:pt idx="282">
                  <c:v>265</c:v>
                </c:pt>
                <c:pt idx="283">
                  <c:v>151.5</c:v>
                </c:pt>
                <c:pt idx="284">
                  <c:v>361.5</c:v>
                </c:pt>
                <c:pt idx="285">
                  <c:v>210</c:v>
                </c:pt>
                <c:pt idx="286">
                  <c:v>288</c:v>
                </c:pt>
                <c:pt idx="287">
                  <c:v>174</c:v>
                </c:pt>
                <c:pt idx="288">
                  <c:v>260</c:v>
                </c:pt>
                <c:pt idx="289">
                  <c:v>197</c:v>
                </c:pt>
                <c:pt idx="290">
                  <c:v>276</c:v>
                </c:pt>
                <c:pt idx="291">
                  <c:v>137</c:v>
                </c:pt>
                <c:pt idx="292">
                  <c:v>132</c:v>
                </c:pt>
                <c:pt idx="293">
                  <c:v>224</c:v>
                </c:pt>
                <c:pt idx="294">
                  <c:v>131</c:v>
                </c:pt>
                <c:pt idx="295">
                  <c:v>210</c:v>
                </c:pt>
                <c:pt idx="296">
                  <c:v>498</c:v>
                </c:pt>
                <c:pt idx="297">
                  <c:v>284</c:v>
                </c:pt>
                <c:pt idx="298">
                  <c:v>150</c:v>
                </c:pt>
                <c:pt idx="299">
                  <c:v>289.5</c:v>
                </c:pt>
                <c:pt idx="300">
                  <c:v>237</c:v>
                </c:pt>
                <c:pt idx="301">
                  <c:v>136</c:v>
                </c:pt>
                <c:pt idx="302">
                  <c:v>424.5</c:v>
                </c:pt>
                <c:pt idx="303">
                  <c:v>574</c:v>
                </c:pt>
                <c:pt idx="304">
                  <c:v>391.5</c:v>
                </c:pt>
                <c:pt idx="305">
                  <c:v>382.5</c:v>
                </c:pt>
                <c:pt idx="306">
                  <c:v>436.5</c:v>
                </c:pt>
                <c:pt idx="307">
                  <c:v>578</c:v>
                </c:pt>
                <c:pt idx="308">
                  <c:v>328.5</c:v>
                </c:pt>
                <c:pt idx="309">
                  <c:v>590</c:v>
                </c:pt>
                <c:pt idx="310">
                  <c:v>446</c:v>
                </c:pt>
                <c:pt idx="311">
                  <c:v>226</c:v>
                </c:pt>
                <c:pt idx="312">
                  <c:v>231</c:v>
                </c:pt>
                <c:pt idx="313">
                  <c:v>315</c:v>
                </c:pt>
                <c:pt idx="314">
                  <c:v>220</c:v>
                </c:pt>
                <c:pt idx="315">
                  <c:v>264</c:v>
                </c:pt>
                <c:pt idx="316">
                  <c:v>358</c:v>
                </c:pt>
                <c:pt idx="317">
                  <c:v>498</c:v>
                </c:pt>
                <c:pt idx="318">
                  <c:v>448</c:v>
                </c:pt>
                <c:pt idx="319">
                  <c:v>578</c:v>
                </c:pt>
                <c:pt idx="320">
                  <c:v>402</c:v>
                </c:pt>
                <c:pt idx="321">
                  <c:v>466</c:v>
                </c:pt>
                <c:pt idx="322">
                  <c:v>330</c:v>
                </c:pt>
                <c:pt idx="323">
                  <c:v>214.5</c:v>
                </c:pt>
                <c:pt idx="324">
                  <c:v>190.5</c:v>
                </c:pt>
                <c:pt idx="325">
                  <c:v>270</c:v>
                </c:pt>
                <c:pt idx="326">
                  <c:v>109</c:v>
                </c:pt>
                <c:pt idx="327">
                  <c:v>384</c:v>
                </c:pt>
                <c:pt idx="328">
                  <c:v>286</c:v>
                </c:pt>
                <c:pt idx="329">
                  <c:v>278</c:v>
                </c:pt>
                <c:pt idx="330">
                  <c:v>264</c:v>
                </c:pt>
                <c:pt idx="331">
                  <c:v>179</c:v>
                </c:pt>
                <c:pt idx="332">
                  <c:v>265.5</c:v>
                </c:pt>
                <c:pt idx="333">
                  <c:v>357</c:v>
                </c:pt>
                <c:pt idx="334">
                  <c:v>737.5</c:v>
                </c:pt>
                <c:pt idx="335">
                  <c:v>272</c:v>
                </c:pt>
                <c:pt idx="336">
                  <c:v>236</c:v>
                </c:pt>
                <c:pt idx="337">
                  <c:v>267</c:v>
                </c:pt>
                <c:pt idx="338">
                  <c:v>450</c:v>
                </c:pt>
                <c:pt idx="339">
                  <c:v>486</c:v>
                </c:pt>
                <c:pt idx="340">
                  <c:v>217.5</c:v>
                </c:pt>
                <c:pt idx="341">
                  <c:v>274.5</c:v>
                </c:pt>
                <c:pt idx="342">
                  <c:v>221.45</c:v>
                </c:pt>
                <c:pt idx="343">
                  <c:v>174</c:v>
                </c:pt>
                <c:pt idx="344">
                  <c:v>206</c:v>
                </c:pt>
                <c:pt idx="345">
                  <c:v>539.65</c:v>
                </c:pt>
                <c:pt idx="346">
                  <c:v>677.5</c:v>
                </c:pt>
                <c:pt idx="347">
                  <c:v>157.5</c:v>
                </c:pt>
                <c:pt idx="348">
                  <c:v>680</c:v>
                </c:pt>
                <c:pt idx="349">
                  <c:v>580</c:v>
                </c:pt>
                <c:pt idx="350">
                  <c:v>538</c:v>
                </c:pt>
                <c:pt idx="351">
                  <c:v>252.5</c:v>
                </c:pt>
                <c:pt idx="352">
                  <c:v>348</c:v>
                </c:pt>
                <c:pt idx="353">
                  <c:v>387.5</c:v>
                </c:pt>
              </c:numCache>
            </c:numRef>
          </c:yVal>
          <c:smooth val="0"/>
        </c:ser>
        <c:dLbls>
          <c:showLegendKey val="0"/>
          <c:showVal val="0"/>
          <c:showCatName val="0"/>
          <c:showSerName val="0"/>
          <c:showPercent val="0"/>
          <c:showBubbleSize val="0"/>
        </c:dLbls>
        <c:axId val="846385568"/>
        <c:axId val="846386128"/>
      </c:scatterChart>
      <c:scatterChart>
        <c:scatterStyle val="smoothMarker"/>
        <c:varyColors val="0"/>
        <c:ser>
          <c:idx val="1"/>
          <c:order val="1"/>
          <c:tx>
            <c:strRef>
              <c:f>'2 Variable Xbar Lines'!$E$75</c:f>
              <c:strCache>
                <c:ptCount val="1"/>
                <c:pt idx="0">
                  <c:v>Xbar (Temp)</c:v>
                </c:pt>
              </c:strCache>
            </c:strRef>
          </c:tx>
          <c:spPr>
            <a:ln w="19050" cap="rnd">
              <a:solidFill>
                <a:schemeClr val="accent2"/>
              </a:solidFill>
              <a:round/>
            </a:ln>
            <a:effectLst/>
          </c:spPr>
          <c:marker>
            <c:symbol val="none"/>
          </c:marker>
          <c:xVal>
            <c:numRef>
              <c:f>'2 Variable Xbar Lines'!$E$76:$E$77</c:f>
              <c:numCache>
                <c:formatCode>0</c:formatCode>
                <c:ptCount val="2"/>
                <c:pt idx="0">
                  <c:v>62.389830508474574</c:v>
                </c:pt>
                <c:pt idx="1">
                  <c:v>62.389830508474574</c:v>
                </c:pt>
              </c:numCache>
            </c:numRef>
          </c:xVal>
          <c:yVal>
            <c:numRef>
              <c:f>'2 Variable Xbar Lines'!$F$76:$F$77</c:f>
              <c:numCache>
                <c:formatCode>General</c:formatCode>
                <c:ptCount val="2"/>
                <c:pt idx="0">
                  <c:v>0</c:v>
                </c:pt>
                <c:pt idx="1">
                  <c:v>800</c:v>
                </c:pt>
              </c:numCache>
            </c:numRef>
          </c:yVal>
          <c:smooth val="1"/>
        </c:ser>
        <c:ser>
          <c:idx val="2"/>
          <c:order val="2"/>
          <c:tx>
            <c:strRef>
              <c:f>'2 Variable Xbar Lines'!$I$75</c:f>
              <c:strCache>
                <c:ptCount val="1"/>
                <c:pt idx="0">
                  <c:v>Ybar (Energy)</c:v>
                </c:pt>
              </c:strCache>
            </c:strRef>
          </c:tx>
          <c:spPr>
            <a:ln w="19050" cap="rnd">
              <a:solidFill>
                <a:srgbClr val="0000FF"/>
              </a:solidFill>
              <a:round/>
            </a:ln>
            <a:effectLst/>
          </c:spPr>
          <c:marker>
            <c:symbol val="none"/>
          </c:marker>
          <c:xVal>
            <c:numRef>
              <c:f>'2 Variable Xbar Lines'!$H$76:$H$77</c:f>
              <c:numCache>
                <c:formatCode>General</c:formatCode>
                <c:ptCount val="2"/>
                <c:pt idx="0">
                  <c:v>0</c:v>
                </c:pt>
                <c:pt idx="1">
                  <c:v>120</c:v>
                </c:pt>
              </c:numCache>
            </c:numRef>
          </c:xVal>
          <c:yVal>
            <c:numRef>
              <c:f>'2 Variable Xbar Lines'!$I$76:$I$77</c:f>
              <c:numCache>
                <c:formatCode>0</c:formatCode>
                <c:ptCount val="2"/>
                <c:pt idx="0">
                  <c:v>327.58149717514124</c:v>
                </c:pt>
                <c:pt idx="1">
                  <c:v>327.58149717514124</c:v>
                </c:pt>
              </c:numCache>
            </c:numRef>
          </c:yVal>
          <c:smooth val="1"/>
        </c:ser>
        <c:dLbls>
          <c:showLegendKey val="0"/>
          <c:showVal val="0"/>
          <c:showCatName val="0"/>
          <c:showSerName val="0"/>
          <c:showPercent val="0"/>
          <c:showBubbleSize val="0"/>
        </c:dLbls>
        <c:axId val="846385568"/>
        <c:axId val="846386128"/>
      </c:scatterChart>
      <c:valAx>
        <c:axId val="846385568"/>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 Scatter'!$B$117</c:f>
              <c:strCache>
                <c:ptCount val="1"/>
                <c:pt idx="0">
                  <c:v>Temperature X</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386128"/>
        <c:crosses val="autoZero"/>
        <c:crossBetween val="midCat"/>
      </c:valAx>
      <c:valAx>
        <c:axId val="846386128"/>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 Scatter'!$C$117</c:f>
              <c:strCache>
                <c:ptCount val="1"/>
                <c:pt idx="0">
                  <c:v>Energy Expense 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385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 (an)'!$B$29</c:f>
          <c:strCache>
            <c:ptCount val="1"/>
            <c:pt idx="0">
              <c:v>Relationship Between Temperature &amp; Chicken Soup Sales?</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 (an)'!$C$34</c:f>
              <c:strCache>
                <c:ptCount val="1"/>
                <c:pt idx="0">
                  <c:v>Sales Chicken Soup</c:v>
                </c:pt>
              </c:strCache>
            </c:strRef>
          </c:tx>
          <c:spPr>
            <a:ln w="19050">
              <a:noFill/>
            </a:ln>
          </c:spPr>
          <c:trendline>
            <c:trendlineType val="linear"/>
            <c:dispRSqr val="0"/>
            <c:dispEq val="0"/>
          </c:trendline>
          <c:xVal>
            <c:numRef>
              <c:f>'2 Variable Xbar Lines (an)'!$B$35:$B$49</c:f>
              <c:numCache>
                <c:formatCode>General</c:formatCode>
                <c:ptCount val="15"/>
                <c:pt idx="0">
                  <c:v>86</c:v>
                </c:pt>
                <c:pt idx="1">
                  <c:v>40</c:v>
                </c:pt>
                <c:pt idx="2">
                  <c:v>41</c:v>
                </c:pt>
                <c:pt idx="3">
                  <c:v>78</c:v>
                </c:pt>
                <c:pt idx="4">
                  <c:v>71</c:v>
                </c:pt>
                <c:pt idx="5">
                  <c:v>91</c:v>
                </c:pt>
                <c:pt idx="6">
                  <c:v>70</c:v>
                </c:pt>
                <c:pt idx="7">
                  <c:v>37</c:v>
                </c:pt>
                <c:pt idx="8">
                  <c:v>65</c:v>
                </c:pt>
                <c:pt idx="9">
                  <c:v>42</c:v>
                </c:pt>
                <c:pt idx="10">
                  <c:v>53</c:v>
                </c:pt>
                <c:pt idx="11">
                  <c:v>83</c:v>
                </c:pt>
                <c:pt idx="12">
                  <c:v>63</c:v>
                </c:pt>
                <c:pt idx="13">
                  <c:v>36</c:v>
                </c:pt>
                <c:pt idx="14">
                  <c:v>43</c:v>
                </c:pt>
              </c:numCache>
            </c:numRef>
          </c:xVal>
          <c:yVal>
            <c:numRef>
              <c:f>'2 Variable Xbar Lines (an)'!$C$35:$C$49</c:f>
              <c:numCache>
                <c:formatCode>"$"#,##0_);[Red]\("$"#,##0\)</c:formatCode>
                <c:ptCount val="15"/>
                <c:pt idx="0">
                  <c:v>3300</c:v>
                </c:pt>
                <c:pt idx="1">
                  <c:v>8200</c:v>
                </c:pt>
                <c:pt idx="2">
                  <c:v>8900</c:v>
                </c:pt>
                <c:pt idx="3">
                  <c:v>3100</c:v>
                </c:pt>
                <c:pt idx="4">
                  <c:v>4020</c:v>
                </c:pt>
                <c:pt idx="5">
                  <c:v>1950</c:v>
                </c:pt>
                <c:pt idx="6">
                  <c:v>2500</c:v>
                </c:pt>
                <c:pt idx="7">
                  <c:v>6500</c:v>
                </c:pt>
                <c:pt idx="8">
                  <c:v>6210</c:v>
                </c:pt>
                <c:pt idx="9">
                  <c:v>5250</c:v>
                </c:pt>
                <c:pt idx="10">
                  <c:v>7200</c:v>
                </c:pt>
                <c:pt idx="11">
                  <c:v>2750</c:v>
                </c:pt>
                <c:pt idx="12">
                  <c:v>7150</c:v>
                </c:pt>
                <c:pt idx="13">
                  <c:v>7900</c:v>
                </c:pt>
                <c:pt idx="14">
                  <c:v>6210</c:v>
                </c:pt>
              </c:numCache>
            </c:numRef>
          </c:yVal>
          <c:smooth val="0"/>
        </c:ser>
        <c:dLbls>
          <c:showLegendKey val="0"/>
          <c:showVal val="0"/>
          <c:showCatName val="0"/>
          <c:showSerName val="0"/>
          <c:showPercent val="0"/>
          <c:showBubbleSize val="0"/>
        </c:dLbls>
        <c:axId val="846390608"/>
        <c:axId val="846391168"/>
      </c:scatterChart>
      <c:scatterChart>
        <c:scatterStyle val="smoothMarker"/>
        <c:varyColors val="0"/>
        <c:ser>
          <c:idx val="1"/>
          <c:order val="1"/>
          <c:tx>
            <c:strRef>
              <c:f>'2 Variable Xbar Lines (an)'!$E$30</c:f>
              <c:strCache>
                <c:ptCount val="1"/>
                <c:pt idx="0">
                  <c:v>Xbar (F)</c:v>
                </c:pt>
              </c:strCache>
            </c:strRef>
          </c:tx>
          <c:marker>
            <c:symbol val="none"/>
          </c:marker>
          <c:xVal>
            <c:numRef>
              <c:f>'2 Variable Xbar Lines (an)'!$E$31:$E$32</c:f>
              <c:numCache>
                <c:formatCode>0</c:formatCode>
                <c:ptCount val="2"/>
                <c:pt idx="0">
                  <c:v>61.142857142857146</c:v>
                </c:pt>
                <c:pt idx="1">
                  <c:v>61.142857142857146</c:v>
                </c:pt>
              </c:numCache>
            </c:numRef>
          </c:xVal>
          <c:yVal>
            <c:numRef>
              <c:f>'2 Variable Xbar Lines (an)'!$F$31:$F$32</c:f>
              <c:numCache>
                <c:formatCode>General</c:formatCode>
                <c:ptCount val="2"/>
                <c:pt idx="0">
                  <c:v>0</c:v>
                </c:pt>
                <c:pt idx="1">
                  <c:v>10000</c:v>
                </c:pt>
              </c:numCache>
            </c:numRef>
          </c:yVal>
          <c:smooth val="1"/>
        </c:ser>
        <c:ser>
          <c:idx val="2"/>
          <c:order val="2"/>
          <c:tx>
            <c:strRef>
              <c:f>'2 Variable Xbar Lines (an)'!$I$30</c:f>
              <c:strCache>
                <c:ptCount val="1"/>
                <c:pt idx="0">
                  <c:v>Ybar (CS Sales)</c:v>
                </c:pt>
              </c:strCache>
            </c:strRef>
          </c:tx>
          <c:spPr>
            <a:ln>
              <a:solidFill>
                <a:srgbClr val="0000FF"/>
              </a:solidFill>
            </a:ln>
          </c:spPr>
          <c:marker>
            <c:symbol val="none"/>
          </c:marker>
          <c:xVal>
            <c:numRef>
              <c:f>'2 Variable Xbar Lines (an)'!$H$31:$H$32</c:f>
              <c:numCache>
                <c:formatCode>General</c:formatCode>
                <c:ptCount val="2"/>
                <c:pt idx="0">
                  <c:v>30</c:v>
                </c:pt>
                <c:pt idx="1">
                  <c:v>100</c:v>
                </c:pt>
              </c:numCache>
            </c:numRef>
          </c:xVal>
          <c:yVal>
            <c:numRef>
              <c:f>'2 Variable Xbar Lines (an)'!$I$31:$I$32</c:f>
              <c:numCache>
                <c:formatCode>"$"#,##0_);[Red]\("$"#,##0\)</c:formatCode>
                <c:ptCount val="2"/>
                <c:pt idx="0">
                  <c:v>5352.1428571428569</c:v>
                </c:pt>
                <c:pt idx="1">
                  <c:v>5352.1428571428569</c:v>
                </c:pt>
              </c:numCache>
            </c:numRef>
          </c:yVal>
          <c:smooth val="1"/>
        </c:ser>
        <c:dLbls>
          <c:showLegendKey val="0"/>
          <c:showVal val="0"/>
          <c:showCatName val="0"/>
          <c:showSerName val="0"/>
          <c:showPercent val="0"/>
          <c:showBubbleSize val="0"/>
        </c:dLbls>
        <c:axId val="846390608"/>
        <c:axId val="846391168"/>
      </c:scatterChart>
      <c:valAx>
        <c:axId val="846390608"/>
        <c:scaling>
          <c:orientation val="minMax"/>
          <c:max val="100"/>
          <c:min val="30"/>
        </c:scaling>
        <c:delete val="0"/>
        <c:axPos val="b"/>
        <c:title>
          <c:tx>
            <c:strRef>
              <c:f>'2 Variable Xbar Lines (an)'!$B$34</c:f>
              <c:strCache>
                <c:ptCount val="1"/>
                <c:pt idx="0">
                  <c:v>Temperature (F)</c:v>
                </c:pt>
              </c:strCache>
            </c:strRef>
          </c:tx>
          <c:overlay val="0"/>
        </c:title>
        <c:numFmt formatCode="General" sourceLinked="1"/>
        <c:majorTickMark val="out"/>
        <c:minorTickMark val="none"/>
        <c:tickLblPos val="nextTo"/>
        <c:crossAx val="846391168"/>
        <c:crosses val="autoZero"/>
        <c:crossBetween val="midCat"/>
      </c:valAx>
      <c:valAx>
        <c:axId val="846391168"/>
        <c:scaling>
          <c:orientation val="minMax"/>
        </c:scaling>
        <c:delete val="0"/>
        <c:axPos val="l"/>
        <c:title>
          <c:tx>
            <c:strRef>
              <c:f>'2 Variable Xbar Lines (an)'!$C$34</c:f>
              <c:strCache>
                <c:ptCount val="1"/>
                <c:pt idx="0">
                  <c:v>Sales Chicken Soup</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46390608"/>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 (an)'!$B$7</c:f>
          <c:strCache>
            <c:ptCount val="1"/>
            <c:pt idx="0">
              <c:v>Relationship Between Temperature &amp; Ice Cream Sales?</c:v>
            </c:pt>
          </c:strCache>
        </c:strRef>
      </c:tx>
      <c:overlay val="0"/>
      <c:txPr>
        <a:bodyPr/>
        <a:lstStyle/>
        <a:p>
          <a:pPr>
            <a:defRPr sz="1000"/>
          </a:pPr>
          <a:endParaRPr lang="en-US"/>
        </a:p>
      </c:txPr>
    </c:title>
    <c:autoTitleDeleted val="0"/>
    <c:plotArea>
      <c:layout>
        <c:manualLayout>
          <c:layoutTarget val="inner"/>
          <c:xMode val="edge"/>
          <c:yMode val="edge"/>
          <c:x val="0.19564218449171422"/>
          <c:y val="0.14957203266258387"/>
          <c:w val="0.76054969599824507"/>
          <c:h val="0.63627661125692625"/>
        </c:manualLayout>
      </c:layout>
      <c:scatterChart>
        <c:scatterStyle val="lineMarker"/>
        <c:varyColors val="0"/>
        <c:ser>
          <c:idx val="0"/>
          <c:order val="0"/>
          <c:tx>
            <c:strRef>
              <c:f>'2 Variable Xbar Lines (an)'!$C$12</c:f>
              <c:strCache>
                <c:ptCount val="1"/>
                <c:pt idx="0">
                  <c:v>Sales Ice Cream</c:v>
                </c:pt>
              </c:strCache>
            </c:strRef>
          </c:tx>
          <c:spPr>
            <a:ln w="19050">
              <a:noFill/>
            </a:ln>
          </c:spPr>
          <c:trendline>
            <c:trendlineType val="linear"/>
            <c:dispRSqr val="0"/>
            <c:dispEq val="0"/>
          </c:trendline>
          <c:trendline>
            <c:trendlineType val="linear"/>
            <c:dispRSqr val="0"/>
            <c:dispEq val="0"/>
          </c:trendline>
          <c:xVal>
            <c:numRef>
              <c:f>'2 Variable Xbar Lines (an)'!$B$13:$B$23</c:f>
              <c:numCache>
                <c:formatCode>General</c:formatCode>
                <c:ptCount val="11"/>
                <c:pt idx="0">
                  <c:v>91</c:v>
                </c:pt>
                <c:pt idx="1">
                  <c:v>45</c:v>
                </c:pt>
                <c:pt idx="2">
                  <c:v>46</c:v>
                </c:pt>
                <c:pt idx="3">
                  <c:v>83</c:v>
                </c:pt>
                <c:pt idx="4">
                  <c:v>76</c:v>
                </c:pt>
                <c:pt idx="5">
                  <c:v>96</c:v>
                </c:pt>
                <c:pt idx="6">
                  <c:v>75</c:v>
                </c:pt>
                <c:pt idx="7">
                  <c:v>42</c:v>
                </c:pt>
                <c:pt idx="8">
                  <c:v>70</c:v>
                </c:pt>
                <c:pt idx="9">
                  <c:v>47</c:v>
                </c:pt>
                <c:pt idx="10">
                  <c:v>58</c:v>
                </c:pt>
              </c:numCache>
            </c:numRef>
          </c:xVal>
          <c:yVal>
            <c:numRef>
              <c:f>'2 Variable Xbar Lines (an)'!$C$13:$C$23</c:f>
              <c:numCache>
                <c:formatCode>"$"#,##0_);[Red]\("$"#,##0\)</c:formatCode>
                <c:ptCount val="11"/>
                <c:pt idx="0">
                  <c:v>7113</c:v>
                </c:pt>
                <c:pt idx="1">
                  <c:v>2044</c:v>
                </c:pt>
                <c:pt idx="2">
                  <c:v>1108</c:v>
                </c:pt>
                <c:pt idx="3">
                  <c:v>7093</c:v>
                </c:pt>
                <c:pt idx="4">
                  <c:v>3902</c:v>
                </c:pt>
                <c:pt idx="5">
                  <c:v>6676</c:v>
                </c:pt>
                <c:pt idx="6">
                  <c:v>5403</c:v>
                </c:pt>
                <c:pt idx="7">
                  <c:v>886</c:v>
                </c:pt>
                <c:pt idx="8">
                  <c:v>4740</c:v>
                </c:pt>
                <c:pt idx="9">
                  <c:v>2637</c:v>
                </c:pt>
                <c:pt idx="10">
                  <c:v>3150</c:v>
                </c:pt>
              </c:numCache>
            </c:numRef>
          </c:yVal>
          <c:smooth val="0"/>
        </c:ser>
        <c:dLbls>
          <c:showLegendKey val="0"/>
          <c:showVal val="0"/>
          <c:showCatName val="0"/>
          <c:showSerName val="0"/>
          <c:showPercent val="0"/>
          <c:showBubbleSize val="0"/>
        </c:dLbls>
        <c:axId val="846395088"/>
        <c:axId val="846395648"/>
      </c:scatterChart>
      <c:scatterChart>
        <c:scatterStyle val="smoothMarker"/>
        <c:varyColors val="0"/>
        <c:ser>
          <c:idx val="1"/>
          <c:order val="1"/>
          <c:tx>
            <c:strRef>
              <c:f>'2 Variable Xbar Lines (an)'!$E$8</c:f>
              <c:strCache>
                <c:ptCount val="1"/>
                <c:pt idx="0">
                  <c:v>Xbar (F)</c:v>
                </c:pt>
              </c:strCache>
            </c:strRef>
          </c:tx>
          <c:marker>
            <c:symbol val="none"/>
          </c:marker>
          <c:xVal>
            <c:numRef>
              <c:f>'2 Variable Xbar Lines (an)'!$E$9:$E$10</c:f>
              <c:numCache>
                <c:formatCode>0</c:formatCode>
                <c:ptCount val="2"/>
                <c:pt idx="0">
                  <c:v>66.272727272727266</c:v>
                </c:pt>
                <c:pt idx="1">
                  <c:v>66.272727272727266</c:v>
                </c:pt>
              </c:numCache>
            </c:numRef>
          </c:xVal>
          <c:yVal>
            <c:numRef>
              <c:f>'2 Variable Xbar Lines (an)'!$F$9:$F$10</c:f>
              <c:numCache>
                <c:formatCode>General</c:formatCode>
                <c:ptCount val="2"/>
                <c:pt idx="0">
                  <c:v>0</c:v>
                </c:pt>
                <c:pt idx="1">
                  <c:v>10000</c:v>
                </c:pt>
              </c:numCache>
            </c:numRef>
          </c:yVal>
          <c:smooth val="1"/>
        </c:ser>
        <c:ser>
          <c:idx val="2"/>
          <c:order val="2"/>
          <c:tx>
            <c:strRef>
              <c:f>'2 Variable Xbar Lines (an)'!$I$8</c:f>
              <c:strCache>
                <c:ptCount val="1"/>
                <c:pt idx="0">
                  <c:v>Ybar (IC Sales)</c:v>
                </c:pt>
              </c:strCache>
            </c:strRef>
          </c:tx>
          <c:spPr>
            <a:ln>
              <a:solidFill>
                <a:srgbClr val="0000FF"/>
              </a:solidFill>
            </a:ln>
          </c:spPr>
          <c:marker>
            <c:symbol val="none"/>
          </c:marker>
          <c:xVal>
            <c:numRef>
              <c:f>'2 Variable Xbar Lines (an)'!$H$9:$H$10</c:f>
              <c:numCache>
                <c:formatCode>General</c:formatCode>
                <c:ptCount val="2"/>
                <c:pt idx="0">
                  <c:v>30</c:v>
                </c:pt>
                <c:pt idx="1">
                  <c:v>100</c:v>
                </c:pt>
              </c:numCache>
            </c:numRef>
          </c:xVal>
          <c:yVal>
            <c:numRef>
              <c:f>'2 Variable Xbar Lines (an)'!$I$9:$I$10</c:f>
              <c:numCache>
                <c:formatCode>"$"#,##0_);[Red]\("$"#,##0\)</c:formatCode>
                <c:ptCount val="2"/>
                <c:pt idx="0">
                  <c:v>4068.3636363636365</c:v>
                </c:pt>
                <c:pt idx="1">
                  <c:v>4068.3636363636365</c:v>
                </c:pt>
              </c:numCache>
            </c:numRef>
          </c:yVal>
          <c:smooth val="1"/>
        </c:ser>
        <c:dLbls>
          <c:showLegendKey val="0"/>
          <c:showVal val="0"/>
          <c:showCatName val="0"/>
          <c:showSerName val="0"/>
          <c:showPercent val="0"/>
          <c:showBubbleSize val="0"/>
        </c:dLbls>
        <c:axId val="846395088"/>
        <c:axId val="846395648"/>
      </c:scatterChart>
      <c:valAx>
        <c:axId val="846395088"/>
        <c:scaling>
          <c:orientation val="minMax"/>
          <c:max val="100"/>
          <c:min val="30"/>
        </c:scaling>
        <c:delete val="0"/>
        <c:axPos val="b"/>
        <c:title>
          <c:tx>
            <c:strRef>
              <c:f>'2 Variable Xbar Lines (an)'!$B$12</c:f>
              <c:strCache>
                <c:ptCount val="1"/>
                <c:pt idx="0">
                  <c:v>Temperature (F)</c:v>
                </c:pt>
              </c:strCache>
            </c:strRef>
          </c:tx>
          <c:overlay val="0"/>
        </c:title>
        <c:numFmt formatCode="General" sourceLinked="1"/>
        <c:majorTickMark val="out"/>
        <c:minorTickMark val="none"/>
        <c:tickLblPos val="nextTo"/>
        <c:crossAx val="846395648"/>
        <c:crosses val="autoZero"/>
        <c:crossBetween val="midCat"/>
      </c:valAx>
      <c:valAx>
        <c:axId val="846395648"/>
        <c:scaling>
          <c:orientation val="minMax"/>
        </c:scaling>
        <c:delete val="0"/>
        <c:axPos val="l"/>
        <c:title>
          <c:tx>
            <c:strRef>
              <c:f>'2 Variable Xbar Lines (an)'!$C$12</c:f>
              <c:strCache>
                <c:ptCount val="1"/>
                <c:pt idx="0">
                  <c:v>Sales Ice Cream</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46395088"/>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 (an)'!$B$52</c:f>
          <c:strCache>
            <c:ptCount val="1"/>
            <c:pt idx="0">
              <c:v>Relationship Between # of Years Using Excel &amp; Expert Rating</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 (an)'!$C$57</c:f>
              <c:strCache>
                <c:ptCount val="1"/>
                <c:pt idx="0">
                  <c:v>Excel Expert Rating</c:v>
                </c:pt>
              </c:strCache>
            </c:strRef>
          </c:tx>
          <c:spPr>
            <a:ln w="19050">
              <a:noFill/>
            </a:ln>
          </c:spPr>
          <c:xVal>
            <c:numRef>
              <c:f>'2 Variable Xbar Lines (an)'!$B$58:$B$70</c:f>
              <c:numCache>
                <c:formatCode>General</c:formatCode>
                <c:ptCount val="13"/>
                <c:pt idx="0">
                  <c:v>3</c:v>
                </c:pt>
                <c:pt idx="1">
                  <c:v>8</c:v>
                </c:pt>
                <c:pt idx="2">
                  <c:v>6</c:v>
                </c:pt>
                <c:pt idx="3">
                  <c:v>11</c:v>
                </c:pt>
                <c:pt idx="4">
                  <c:v>20</c:v>
                </c:pt>
                <c:pt idx="5">
                  <c:v>7</c:v>
                </c:pt>
                <c:pt idx="6">
                  <c:v>9</c:v>
                </c:pt>
                <c:pt idx="7">
                  <c:v>3</c:v>
                </c:pt>
                <c:pt idx="8">
                  <c:v>19</c:v>
                </c:pt>
                <c:pt idx="9">
                  <c:v>2</c:v>
                </c:pt>
                <c:pt idx="10">
                  <c:v>16</c:v>
                </c:pt>
                <c:pt idx="11">
                  <c:v>12</c:v>
                </c:pt>
                <c:pt idx="12">
                  <c:v>1</c:v>
                </c:pt>
              </c:numCache>
            </c:numRef>
          </c:xVal>
          <c:yVal>
            <c:numRef>
              <c:f>'2 Variable Xbar Lines (an)'!$C$58:$C$70</c:f>
              <c:numCache>
                <c:formatCode>General</c:formatCode>
                <c:ptCount val="13"/>
                <c:pt idx="0">
                  <c:v>5</c:v>
                </c:pt>
                <c:pt idx="1">
                  <c:v>1</c:v>
                </c:pt>
                <c:pt idx="2">
                  <c:v>9</c:v>
                </c:pt>
                <c:pt idx="3">
                  <c:v>5</c:v>
                </c:pt>
                <c:pt idx="4">
                  <c:v>3</c:v>
                </c:pt>
                <c:pt idx="5">
                  <c:v>4</c:v>
                </c:pt>
                <c:pt idx="6">
                  <c:v>10</c:v>
                </c:pt>
                <c:pt idx="7">
                  <c:v>6</c:v>
                </c:pt>
                <c:pt idx="8">
                  <c:v>10</c:v>
                </c:pt>
                <c:pt idx="9">
                  <c:v>1</c:v>
                </c:pt>
                <c:pt idx="10">
                  <c:v>2</c:v>
                </c:pt>
                <c:pt idx="11">
                  <c:v>7</c:v>
                </c:pt>
                <c:pt idx="12">
                  <c:v>6</c:v>
                </c:pt>
              </c:numCache>
            </c:numRef>
          </c:yVal>
          <c:smooth val="0"/>
        </c:ser>
        <c:dLbls>
          <c:showLegendKey val="0"/>
          <c:showVal val="0"/>
          <c:showCatName val="0"/>
          <c:showSerName val="0"/>
          <c:showPercent val="0"/>
          <c:showBubbleSize val="0"/>
        </c:dLbls>
        <c:axId val="846399568"/>
        <c:axId val="846400128"/>
      </c:scatterChart>
      <c:scatterChart>
        <c:scatterStyle val="smoothMarker"/>
        <c:varyColors val="0"/>
        <c:ser>
          <c:idx val="1"/>
          <c:order val="1"/>
          <c:tx>
            <c:strRef>
              <c:f>'2 Variable Xbar Lines (an)'!$E$53</c:f>
              <c:strCache>
                <c:ptCount val="1"/>
                <c:pt idx="0">
                  <c:v>Xbar (Years)</c:v>
                </c:pt>
              </c:strCache>
            </c:strRef>
          </c:tx>
          <c:marker>
            <c:symbol val="none"/>
          </c:marker>
          <c:xVal>
            <c:numRef>
              <c:f>'2 Variable Xbar Lines (an)'!$E$54:$E$55</c:f>
              <c:numCache>
                <c:formatCode>0</c:formatCode>
                <c:ptCount val="2"/>
                <c:pt idx="0">
                  <c:v>9</c:v>
                </c:pt>
                <c:pt idx="1">
                  <c:v>9</c:v>
                </c:pt>
              </c:numCache>
            </c:numRef>
          </c:xVal>
          <c:yVal>
            <c:numRef>
              <c:f>'2 Variable Xbar Lines (an)'!$F$54:$F$55</c:f>
              <c:numCache>
                <c:formatCode>General</c:formatCode>
                <c:ptCount val="2"/>
                <c:pt idx="0">
                  <c:v>0</c:v>
                </c:pt>
                <c:pt idx="1">
                  <c:v>12</c:v>
                </c:pt>
              </c:numCache>
            </c:numRef>
          </c:yVal>
          <c:smooth val="1"/>
        </c:ser>
        <c:ser>
          <c:idx val="2"/>
          <c:order val="2"/>
          <c:tx>
            <c:strRef>
              <c:f>'2 Variable Xbar Lines (an)'!$I$53</c:f>
              <c:strCache>
                <c:ptCount val="1"/>
                <c:pt idx="0">
                  <c:v>Ybar (Rating)</c:v>
                </c:pt>
              </c:strCache>
            </c:strRef>
          </c:tx>
          <c:spPr>
            <a:ln w="19050">
              <a:solidFill>
                <a:srgbClr val="0000FF"/>
              </a:solidFill>
            </a:ln>
          </c:spPr>
          <c:marker>
            <c:symbol val="none"/>
          </c:marker>
          <c:xVal>
            <c:numRef>
              <c:f>'2 Variable Xbar Lines (an)'!$H$54:$H$55</c:f>
              <c:numCache>
                <c:formatCode>General</c:formatCode>
                <c:ptCount val="2"/>
                <c:pt idx="0">
                  <c:v>0</c:v>
                </c:pt>
                <c:pt idx="1">
                  <c:v>22</c:v>
                </c:pt>
              </c:numCache>
            </c:numRef>
          </c:xVal>
          <c:yVal>
            <c:numRef>
              <c:f>'2 Variable Xbar Lines (an)'!$I$54:$I$55</c:f>
              <c:numCache>
                <c:formatCode>0</c:formatCode>
                <c:ptCount val="2"/>
                <c:pt idx="0">
                  <c:v>5.3076923076923075</c:v>
                </c:pt>
                <c:pt idx="1">
                  <c:v>5.3076923076923075</c:v>
                </c:pt>
              </c:numCache>
            </c:numRef>
          </c:yVal>
          <c:smooth val="1"/>
        </c:ser>
        <c:dLbls>
          <c:showLegendKey val="0"/>
          <c:showVal val="0"/>
          <c:showCatName val="0"/>
          <c:showSerName val="0"/>
          <c:showPercent val="0"/>
          <c:showBubbleSize val="0"/>
        </c:dLbls>
        <c:axId val="846399568"/>
        <c:axId val="846400128"/>
      </c:scatterChart>
      <c:valAx>
        <c:axId val="846399568"/>
        <c:scaling>
          <c:orientation val="minMax"/>
        </c:scaling>
        <c:delete val="0"/>
        <c:axPos val="b"/>
        <c:title>
          <c:tx>
            <c:strRef>
              <c:f>'2 Variable Xbar Lines (an)'!$B$57</c:f>
              <c:strCache>
                <c:ptCount val="1"/>
                <c:pt idx="0">
                  <c:v># Of Years Using Excel</c:v>
                </c:pt>
              </c:strCache>
            </c:strRef>
          </c:tx>
          <c:overlay val="0"/>
        </c:title>
        <c:numFmt formatCode="General" sourceLinked="1"/>
        <c:majorTickMark val="out"/>
        <c:minorTickMark val="none"/>
        <c:tickLblPos val="nextTo"/>
        <c:crossAx val="846400128"/>
        <c:crosses val="autoZero"/>
        <c:crossBetween val="midCat"/>
      </c:valAx>
      <c:valAx>
        <c:axId val="846400128"/>
        <c:scaling>
          <c:orientation val="minMax"/>
          <c:max val="12"/>
        </c:scaling>
        <c:delete val="0"/>
        <c:axPos val="l"/>
        <c:majorGridlines/>
        <c:title>
          <c:tx>
            <c:strRef>
              <c:f>'2 Variable Xbar Lines (an)'!$C$57</c:f>
              <c:strCache>
                <c:ptCount val="1"/>
                <c:pt idx="0">
                  <c:v>Excel Expert Rating</c:v>
                </c:pt>
              </c:strCache>
            </c:strRef>
          </c:tx>
          <c:overlay val="0"/>
          <c:txPr>
            <a:bodyPr rot="-5400000" vert="horz"/>
            <a:lstStyle/>
            <a:p>
              <a:pPr>
                <a:defRPr/>
              </a:pPr>
              <a:endParaRPr lang="en-US"/>
            </a:p>
          </c:txPr>
        </c:title>
        <c:numFmt formatCode="General" sourceLinked="1"/>
        <c:majorTickMark val="out"/>
        <c:minorTickMark val="none"/>
        <c:tickLblPos val="nextTo"/>
        <c:crossAx val="846399568"/>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Scatter'!$B$112</c:f>
          <c:strCache>
            <c:ptCount val="1"/>
            <c:pt idx="0">
              <c:v>Relationship Between Temperature and Energy Expense, relationship looks nonlinear: as x increases, y decreases for a while and then increases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 Scatter'!$C$117</c:f>
              <c:strCache>
                <c:ptCount val="1"/>
                <c:pt idx="0">
                  <c:v>Energy Expense Y</c:v>
                </c:pt>
              </c:strCache>
            </c:strRef>
          </c:tx>
          <c:spPr>
            <a:ln w="19050" cap="rnd">
              <a:noFill/>
              <a:round/>
            </a:ln>
            <a:effectLst/>
          </c:spPr>
          <c:marker>
            <c:symbol val="circle"/>
            <c:size val="5"/>
            <c:spPr>
              <a:solidFill>
                <a:schemeClr val="accent1"/>
              </a:solidFill>
              <a:ln w="9525">
                <a:solidFill>
                  <a:schemeClr val="accent1"/>
                </a:solidFill>
              </a:ln>
              <a:effectLst/>
            </c:spPr>
          </c:marker>
          <c:xVal>
            <c:numRef>
              <c:f>'2 Variable Scatter'!$B$118:$B$471</c:f>
              <c:numCache>
                <c:formatCode>General</c:formatCode>
                <c:ptCount val="354"/>
                <c:pt idx="0">
                  <c:v>46</c:v>
                </c:pt>
                <c:pt idx="1">
                  <c:v>52</c:v>
                </c:pt>
                <c:pt idx="2">
                  <c:v>55</c:v>
                </c:pt>
                <c:pt idx="3">
                  <c:v>46</c:v>
                </c:pt>
                <c:pt idx="4">
                  <c:v>47</c:v>
                </c:pt>
                <c:pt idx="5">
                  <c:v>50</c:v>
                </c:pt>
                <c:pt idx="6">
                  <c:v>36</c:v>
                </c:pt>
                <c:pt idx="7">
                  <c:v>47</c:v>
                </c:pt>
                <c:pt idx="8">
                  <c:v>40</c:v>
                </c:pt>
                <c:pt idx="9">
                  <c:v>46</c:v>
                </c:pt>
                <c:pt idx="10">
                  <c:v>55</c:v>
                </c:pt>
                <c:pt idx="11">
                  <c:v>40</c:v>
                </c:pt>
                <c:pt idx="12">
                  <c:v>53</c:v>
                </c:pt>
                <c:pt idx="13">
                  <c:v>44</c:v>
                </c:pt>
                <c:pt idx="14">
                  <c:v>48</c:v>
                </c:pt>
                <c:pt idx="15">
                  <c:v>46</c:v>
                </c:pt>
                <c:pt idx="16">
                  <c:v>56</c:v>
                </c:pt>
                <c:pt idx="17">
                  <c:v>36</c:v>
                </c:pt>
                <c:pt idx="18">
                  <c:v>38</c:v>
                </c:pt>
                <c:pt idx="19">
                  <c:v>37</c:v>
                </c:pt>
                <c:pt idx="20">
                  <c:v>44</c:v>
                </c:pt>
                <c:pt idx="21">
                  <c:v>30</c:v>
                </c:pt>
                <c:pt idx="22">
                  <c:v>48</c:v>
                </c:pt>
                <c:pt idx="23">
                  <c:v>37</c:v>
                </c:pt>
                <c:pt idx="24">
                  <c:v>43</c:v>
                </c:pt>
                <c:pt idx="25">
                  <c:v>39</c:v>
                </c:pt>
                <c:pt idx="26">
                  <c:v>34</c:v>
                </c:pt>
                <c:pt idx="27">
                  <c:v>33</c:v>
                </c:pt>
                <c:pt idx="28">
                  <c:v>38</c:v>
                </c:pt>
                <c:pt idx="29">
                  <c:v>38</c:v>
                </c:pt>
                <c:pt idx="30">
                  <c:v>37</c:v>
                </c:pt>
                <c:pt idx="31">
                  <c:v>35</c:v>
                </c:pt>
                <c:pt idx="32">
                  <c:v>53</c:v>
                </c:pt>
                <c:pt idx="33">
                  <c:v>55</c:v>
                </c:pt>
                <c:pt idx="34">
                  <c:v>58</c:v>
                </c:pt>
                <c:pt idx="35">
                  <c:v>41</c:v>
                </c:pt>
                <c:pt idx="36">
                  <c:v>43</c:v>
                </c:pt>
                <c:pt idx="37">
                  <c:v>43</c:v>
                </c:pt>
                <c:pt idx="38">
                  <c:v>32</c:v>
                </c:pt>
                <c:pt idx="39">
                  <c:v>53</c:v>
                </c:pt>
                <c:pt idx="40">
                  <c:v>54</c:v>
                </c:pt>
                <c:pt idx="41">
                  <c:v>56</c:v>
                </c:pt>
                <c:pt idx="42">
                  <c:v>52</c:v>
                </c:pt>
                <c:pt idx="43">
                  <c:v>57</c:v>
                </c:pt>
                <c:pt idx="44">
                  <c:v>51</c:v>
                </c:pt>
                <c:pt idx="45">
                  <c:v>40</c:v>
                </c:pt>
                <c:pt idx="46">
                  <c:v>32</c:v>
                </c:pt>
                <c:pt idx="47">
                  <c:v>34</c:v>
                </c:pt>
                <c:pt idx="48">
                  <c:v>37</c:v>
                </c:pt>
                <c:pt idx="49">
                  <c:v>39</c:v>
                </c:pt>
                <c:pt idx="50">
                  <c:v>22</c:v>
                </c:pt>
                <c:pt idx="51">
                  <c:v>38</c:v>
                </c:pt>
                <c:pt idx="52">
                  <c:v>40</c:v>
                </c:pt>
                <c:pt idx="53">
                  <c:v>51</c:v>
                </c:pt>
                <c:pt idx="54">
                  <c:v>32</c:v>
                </c:pt>
                <c:pt idx="55">
                  <c:v>45</c:v>
                </c:pt>
                <c:pt idx="56">
                  <c:v>40</c:v>
                </c:pt>
                <c:pt idx="57">
                  <c:v>52</c:v>
                </c:pt>
                <c:pt idx="58">
                  <c:v>25</c:v>
                </c:pt>
                <c:pt idx="59">
                  <c:v>42</c:v>
                </c:pt>
                <c:pt idx="60">
                  <c:v>45</c:v>
                </c:pt>
                <c:pt idx="61">
                  <c:v>31</c:v>
                </c:pt>
                <c:pt idx="62">
                  <c:v>51</c:v>
                </c:pt>
                <c:pt idx="63">
                  <c:v>34</c:v>
                </c:pt>
                <c:pt idx="64">
                  <c:v>21</c:v>
                </c:pt>
                <c:pt idx="65">
                  <c:v>55</c:v>
                </c:pt>
                <c:pt idx="66">
                  <c:v>24</c:v>
                </c:pt>
                <c:pt idx="67">
                  <c:v>42</c:v>
                </c:pt>
                <c:pt idx="68">
                  <c:v>38</c:v>
                </c:pt>
                <c:pt idx="69">
                  <c:v>48</c:v>
                </c:pt>
                <c:pt idx="70">
                  <c:v>40</c:v>
                </c:pt>
                <c:pt idx="71">
                  <c:v>45</c:v>
                </c:pt>
                <c:pt idx="72">
                  <c:v>45</c:v>
                </c:pt>
                <c:pt idx="73">
                  <c:v>46</c:v>
                </c:pt>
                <c:pt idx="74">
                  <c:v>33</c:v>
                </c:pt>
                <c:pt idx="75">
                  <c:v>37</c:v>
                </c:pt>
                <c:pt idx="76">
                  <c:v>24</c:v>
                </c:pt>
                <c:pt idx="77">
                  <c:v>36</c:v>
                </c:pt>
                <c:pt idx="78">
                  <c:v>37</c:v>
                </c:pt>
                <c:pt idx="79">
                  <c:v>47</c:v>
                </c:pt>
                <c:pt idx="80">
                  <c:v>64</c:v>
                </c:pt>
                <c:pt idx="81">
                  <c:v>60</c:v>
                </c:pt>
                <c:pt idx="82">
                  <c:v>50</c:v>
                </c:pt>
                <c:pt idx="83">
                  <c:v>62</c:v>
                </c:pt>
                <c:pt idx="84">
                  <c:v>50</c:v>
                </c:pt>
                <c:pt idx="85">
                  <c:v>62</c:v>
                </c:pt>
                <c:pt idx="86">
                  <c:v>68</c:v>
                </c:pt>
                <c:pt idx="87">
                  <c:v>65</c:v>
                </c:pt>
                <c:pt idx="88">
                  <c:v>57</c:v>
                </c:pt>
                <c:pt idx="89">
                  <c:v>53</c:v>
                </c:pt>
                <c:pt idx="90">
                  <c:v>43</c:v>
                </c:pt>
                <c:pt idx="91">
                  <c:v>39</c:v>
                </c:pt>
                <c:pt idx="92">
                  <c:v>61</c:v>
                </c:pt>
                <c:pt idx="93">
                  <c:v>42</c:v>
                </c:pt>
                <c:pt idx="94">
                  <c:v>42</c:v>
                </c:pt>
                <c:pt idx="95">
                  <c:v>52</c:v>
                </c:pt>
                <c:pt idx="96">
                  <c:v>68</c:v>
                </c:pt>
                <c:pt idx="97">
                  <c:v>50</c:v>
                </c:pt>
                <c:pt idx="98">
                  <c:v>46</c:v>
                </c:pt>
                <c:pt idx="99">
                  <c:v>58</c:v>
                </c:pt>
                <c:pt idx="100">
                  <c:v>56</c:v>
                </c:pt>
                <c:pt idx="101">
                  <c:v>61</c:v>
                </c:pt>
                <c:pt idx="102">
                  <c:v>56</c:v>
                </c:pt>
                <c:pt idx="103">
                  <c:v>61</c:v>
                </c:pt>
                <c:pt idx="104">
                  <c:v>67</c:v>
                </c:pt>
                <c:pt idx="105">
                  <c:v>68</c:v>
                </c:pt>
                <c:pt idx="106">
                  <c:v>61</c:v>
                </c:pt>
                <c:pt idx="107">
                  <c:v>52</c:v>
                </c:pt>
                <c:pt idx="108">
                  <c:v>63</c:v>
                </c:pt>
                <c:pt idx="109">
                  <c:v>80</c:v>
                </c:pt>
                <c:pt idx="110">
                  <c:v>75</c:v>
                </c:pt>
                <c:pt idx="111">
                  <c:v>51</c:v>
                </c:pt>
                <c:pt idx="112">
                  <c:v>44</c:v>
                </c:pt>
                <c:pt idx="113">
                  <c:v>79</c:v>
                </c:pt>
                <c:pt idx="114">
                  <c:v>61</c:v>
                </c:pt>
                <c:pt idx="115">
                  <c:v>49</c:v>
                </c:pt>
                <c:pt idx="116">
                  <c:v>80</c:v>
                </c:pt>
                <c:pt idx="117">
                  <c:v>47</c:v>
                </c:pt>
                <c:pt idx="118">
                  <c:v>77</c:v>
                </c:pt>
                <c:pt idx="119">
                  <c:v>60</c:v>
                </c:pt>
                <c:pt idx="120">
                  <c:v>54</c:v>
                </c:pt>
                <c:pt idx="121">
                  <c:v>44</c:v>
                </c:pt>
                <c:pt idx="122">
                  <c:v>50</c:v>
                </c:pt>
                <c:pt idx="123">
                  <c:v>69</c:v>
                </c:pt>
                <c:pt idx="124">
                  <c:v>59</c:v>
                </c:pt>
                <c:pt idx="125">
                  <c:v>81</c:v>
                </c:pt>
                <c:pt idx="126">
                  <c:v>82</c:v>
                </c:pt>
                <c:pt idx="127">
                  <c:v>59</c:v>
                </c:pt>
                <c:pt idx="128">
                  <c:v>47</c:v>
                </c:pt>
                <c:pt idx="129">
                  <c:v>71</c:v>
                </c:pt>
                <c:pt idx="130">
                  <c:v>45</c:v>
                </c:pt>
                <c:pt idx="131">
                  <c:v>65</c:v>
                </c:pt>
                <c:pt idx="132">
                  <c:v>78</c:v>
                </c:pt>
                <c:pt idx="133">
                  <c:v>54</c:v>
                </c:pt>
                <c:pt idx="134">
                  <c:v>46</c:v>
                </c:pt>
                <c:pt idx="135">
                  <c:v>81</c:v>
                </c:pt>
                <c:pt idx="136">
                  <c:v>52</c:v>
                </c:pt>
                <c:pt idx="137">
                  <c:v>79</c:v>
                </c:pt>
                <c:pt idx="138">
                  <c:v>77</c:v>
                </c:pt>
                <c:pt idx="139">
                  <c:v>66</c:v>
                </c:pt>
                <c:pt idx="140">
                  <c:v>60</c:v>
                </c:pt>
                <c:pt idx="141">
                  <c:v>66</c:v>
                </c:pt>
                <c:pt idx="142">
                  <c:v>63</c:v>
                </c:pt>
                <c:pt idx="143">
                  <c:v>76</c:v>
                </c:pt>
                <c:pt idx="144">
                  <c:v>64</c:v>
                </c:pt>
                <c:pt idx="145">
                  <c:v>54</c:v>
                </c:pt>
                <c:pt idx="146">
                  <c:v>62</c:v>
                </c:pt>
                <c:pt idx="147">
                  <c:v>75</c:v>
                </c:pt>
                <c:pt idx="148">
                  <c:v>60</c:v>
                </c:pt>
                <c:pt idx="149">
                  <c:v>61</c:v>
                </c:pt>
                <c:pt idx="150">
                  <c:v>74</c:v>
                </c:pt>
                <c:pt idx="151">
                  <c:v>72</c:v>
                </c:pt>
                <c:pt idx="152">
                  <c:v>77</c:v>
                </c:pt>
                <c:pt idx="153">
                  <c:v>56</c:v>
                </c:pt>
                <c:pt idx="154">
                  <c:v>73</c:v>
                </c:pt>
                <c:pt idx="155">
                  <c:v>60</c:v>
                </c:pt>
                <c:pt idx="156">
                  <c:v>72</c:v>
                </c:pt>
                <c:pt idx="157">
                  <c:v>66</c:v>
                </c:pt>
                <c:pt idx="158">
                  <c:v>57</c:v>
                </c:pt>
                <c:pt idx="159">
                  <c:v>57</c:v>
                </c:pt>
                <c:pt idx="160">
                  <c:v>78</c:v>
                </c:pt>
                <c:pt idx="161">
                  <c:v>56</c:v>
                </c:pt>
                <c:pt idx="162">
                  <c:v>59</c:v>
                </c:pt>
                <c:pt idx="163">
                  <c:v>71</c:v>
                </c:pt>
                <c:pt idx="164">
                  <c:v>66</c:v>
                </c:pt>
                <c:pt idx="165">
                  <c:v>58</c:v>
                </c:pt>
                <c:pt idx="166">
                  <c:v>67</c:v>
                </c:pt>
                <c:pt idx="167">
                  <c:v>66</c:v>
                </c:pt>
                <c:pt idx="168">
                  <c:v>76</c:v>
                </c:pt>
                <c:pt idx="169">
                  <c:v>57</c:v>
                </c:pt>
                <c:pt idx="170">
                  <c:v>72</c:v>
                </c:pt>
                <c:pt idx="171">
                  <c:v>62</c:v>
                </c:pt>
                <c:pt idx="172">
                  <c:v>79</c:v>
                </c:pt>
                <c:pt idx="173">
                  <c:v>83</c:v>
                </c:pt>
                <c:pt idx="174">
                  <c:v>71</c:v>
                </c:pt>
                <c:pt idx="175">
                  <c:v>78</c:v>
                </c:pt>
                <c:pt idx="176">
                  <c:v>70</c:v>
                </c:pt>
                <c:pt idx="177">
                  <c:v>81</c:v>
                </c:pt>
                <c:pt idx="178">
                  <c:v>74</c:v>
                </c:pt>
                <c:pt idx="179">
                  <c:v>92</c:v>
                </c:pt>
                <c:pt idx="180">
                  <c:v>78</c:v>
                </c:pt>
                <c:pt idx="181">
                  <c:v>87</c:v>
                </c:pt>
                <c:pt idx="182">
                  <c:v>62</c:v>
                </c:pt>
                <c:pt idx="183">
                  <c:v>85</c:v>
                </c:pt>
                <c:pt idx="184">
                  <c:v>92</c:v>
                </c:pt>
                <c:pt idx="185">
                  <c:v>84</c:v>
                </c:pt>
                <c:pt idx="186">
                  <c:v>90</c:v>
                </c:pt>
                <c:pt idx="187">
                  <c:v>66</c:v>
                </c:pt>
                <c:pt idx="188">
                  <c:v>67</c:v>
                </c:pt>
                <c:pt idx="189">
                  <c:v>79</c:v>
                </c:pt>
                <c:pt idx="190">
                  <c:v>74</c:v>
                </c:pt>
                <c:pt idx="191">
                  <c:v>84</c:v>
                </c:pt>
                <c:pt idx="192">
                  <c:v>73</c:v>
                </c:pt>
                <c:pt idx="193">
                  <c:v>72</c:v>
                </c:pt>
                <c:pt idx="194">
                  <c:v>89</c:v>
                </c:pt>
                <c:pt idx="195">
                  <c:v>75</c:v>
                </c:pt>
                <c:pt idx="196">
                  <c:v>80</c:v>
                </c:pt>
                <c:pt idx="197">
                  <c:v>65</c:v>
                </c:pt>
                <c:pt idx="198">
                  <c:v>71</c:v>
                </c:pt>
                <c:pt idx="199">
                  <c:v>91</c:v>
                </c:pt>
                <c:pt idx="200">
                  <c:v>89</c:v>
                </c:pt>
                <c:pt idx="201">
                  <c:v>98</c:v>
                </c:pt>
                <c:pt idx="202">
                  <c:v>91</c:v>
                </c:pt>
                <c:pt idx="203">
                  <c:v>82</c:v>
                </c:pt>
                <c:pt idx="204">
                  <c:v>93</c:v>
                </c:pt>
                <c:pt idx="205">
                  <c:v>73</c:v>
                </c:pt>
                <c:pt idx="206">
                  <c:v>99</c:v>
                </c:pt>
                <c:pt idx="207">
                  <c:v>85</c:v>
                </c:pt>
                <c:pt idx="208">
                  <c:v>71</c:v>
                </c:pt>
                <c:pt idx="209">
                  <c:v>90</c:v>
                </c:pt>
                <c:pt idx="210">
                  <c:v>71</c:v>
                </c:pt>
                <c:pt idx="211">
                  <c:v>97</c:v>
                </c:pt>
                <c:pt idx="212">
                  <c:v>100</c:v>
                </c:pt>
                <c:pt idx="213">
                  <c:v>96</c:v>
                </c:pt>
                <c:pt idx="214">
                  <c:v>75</c:v>
                </c:pt>
                <c:pt idx="215">
                  <c:v>80</c:v>
                </c:pt>
                <c:pt idx="216">
                  <c:v>74</c:v>
                </c:pt>
                <c:pt idx="217">
                  <c:v>84</c:v>
                </c:pt>
                <c:pt idx="218">
                  <c:v>94</c:v>
                </c:pt>
                <c:pt idx="219">
                  <c:v>99</c:v>
                </c:pt>
                <c:pt idx="220">
                  <c:v>94</c:v>
                </c:pt>
                <c:pt idx="221">
                  <c:v>95</c:v>
                </c:pt>
                <c:pt idx="222">
                  <c:v>88</c:v>
                </c:pt>
                <c:pt idx="223">
                  <c:v>83</c:v>
                </c:pt>
                <c:pt idx="224">
                  <c:v>89</c:v>
                </c:pt>
                <c:pt idx="225">
                  <c:v>79</c:v>
                </c:pt>
                <c:pt idx="226">
                  <c:v>92</c:v>
                </c:pt>
                <c:pt idx="227">
                  <c:v>100</c:v>
                </c:pt>
                <c:pt idx="228">
                  <c:v>80</c:v>
                </c:pt>
                <c:pt idx="229">
                  <c:v>97</c:v>
                </c:pt>
                <c:pt idx="230">
                  <c:v>70</c:v>
                </c:pt>
                <c:pt idx="231">
                  <c:v>90</c:v>
                </c:pt>
                <c:pt idx="232">
                  <c:v>75</c:v>
                </c:pt>
                <c:pt idx="233">
                  <c:v>86</c:v>
                </c:pt>
                <c:pt idx="234">
                  <c:v>91</c:v>
                </c:pt>
                <c:pt idx="235">
                  <c:v>80</c:v>
                </c:pt>
                <c:pt idx="236">
                  <c:v>73</c:v>
                </c:pt>
                <c:pt idx="237">
                  <c:v>85</c:v>
                </c:pt>
                <c:pt idx="238">
                  <c:v>95</c:v>
                </c:pt>
                <c:pt idx="239">
                  <c:v>75</c:v>
                </c:pt>
                <c:pt idx="240">
                  <c:v>87</c:v>
                </c:pt>
                <c:pt idx="241">
                  <c:v>80</c:v>
                </c:pt>
                <c:pt idx="242">
                  <c:v>88</c:v>
                </c:pt>
                <c:pt idx="243">
                  <c:v>75</c:v>
                </c:pt>
                <c:pt idx="244">
                  <c:v>68</c:v>
                </c:pt>
                <c:pt idx="245">
                  <c:v>70</c:v>
                </c:pt>
                <c:pt idx="246">
                  <c:v>76</c:v>
                </c:pt>
                <c:pt idx="247">
                  <c:v>87</c:v>
                </c:pt>
                <c:pt idx="248">
                  <c:v>90</c:v>
                </c:pt>
                <c:pt idx="249">
                  <c:v>67</c:v>
                </c:pt>
                <c:pt idx="250">
                  <c:v>70</c:v>
                </c:pt>
                <c:pt idx="251">
                  <c:v>97</c:v>
                </c:pt>
                <c:pt idx="252">
                  <c:v>90</c:v>
                </c:pt>
                <c:pt idx="253">
                  <c:v>86</c:v>
                </c:pt>
                <c:pt idx="254">
                  <c:v>83</c:v>
                </c:pt>
                <c:pt idx="255">
                  <c:v>69</c:v>
                </c:pt>
                <c:pt idx="256">
                  <c:v>68</c:v>
                </c:pt>
                <c:pt idx="257">
                  <c:v>95</c:v>
                </c:pt>
                <c:pt idx="258">
                  <c:v>93</c:v>
                </c:pt>
                <c:pt idx="259">
                  <c:v>79</c:v>
                </c:pt>
                <c:pt idx="260">
                  <c:v>87</c:v>
                </c:pt>
                <c:pt idx="261">
                  <c:v>79</c:v>
                </c:pt>
                <c:pt idx="262">
                  <c:v>85</c:v>
                </c:pt>
                <c:pt idx="263">
                  <c:v>89</c:v>
                </c:pt>
                <c:pt idx="264">
                  <c:v>71</c:v>
                </c:pt>
                <c:pt idx="265">
                  <c:v>58</c:v>
                </c:pt>
                <c:pt idx="266">
                  <c:v>66</c:v>
                </c:pt>
                <c:pt idx="267">
                  <c:v>82</c:v>
                </c:pt>
                <c:pt idx="268">
                  <c:v>56</c:v>
                </c:pt>
                <c:pt idx="269">
                  <c:v>81</c:v>
                </c:pt>
                <c:pt idx="270">
                  <c:v>57</c:v>
                </c:pt>
                <c:pt idx="271">
                  <c:v>59</c:v>
                </c:pt>
                <c:pt idx="272">
                  <c:v>54</c:v>
                </c:pt>
                <c:pt idx="273">
                  <c:v>88</c:v>
                </c:pt>
                <c:pt idx="274">
                  <c:v>83</c:v>
                </c:pt>
                <c:pt idx="275">
                  <c:v>85</c:v>
                </c:pt>
                <c:pt idx="276">
                  <c:v>85</c:v>
                </c:pt>
                <c:pt idx="277">
                  <c:v>81</c:v>
                </c:pt>
                <c:pt idx="278">
                  <c:v>73</c:v>
                </c:pt>
                <c:pt idx="279">
                  <c:v>71</c:v>
                </c:pt>
                <c:pt idx="280">
                  <c:v>87</c:v>
                </c:pt>
                <c:pt idx="281">
                  <c:v>86</c:v>
                </c:pt>
                <c:pt idx="282">
                  <c:v>79</c:v>
                </c:pt>
                <c:pt idx="283">
                  <c:v>61</c:v>
                </c:pt>
                <c:pt idx="284">
                  <c:v>60</c:v>
                </c:pt>
                <c:pt idx="285">
                  <c:v>78</c:v>
                </c:pt>
                <c:pt idx="286">
                  <c:v>81</c:v>
                </c:pt>
                <c:pt idx="287">
                  <c:v>79</c:v>
                </c:pt>
                <c:pt idx="288">
                  <c:v>68</c:v>
                </c:pt>
                <c:pt idx="289">
                  <c:v>68</c:v>
                </c:pt>
                <c:pt idx="290">
                  <c:v>60</c:v>
                </c:pt>
                <c:pt idx="291">
                  <c:v>73</c:v>
                </c:pt>
                <c:pt idx="292">
                  <c:v>74</c:v>
                </c:pt>
                <c:pt idx="293">
                  <c:v>46</c:v>
                </c:pt>
                <c:pt idx="294">
                  <c:v>66</c:v>
                </c:pt>
                <c:pt idx="295">
                  <c:v>50</c:v>
                </c:pt>
                <c:pt idx="296">
                  <c:v>49</c:v>
                </c:pt>
                <c:pt idx="297">
                  <c:v>68</c:v>
                </c:pt>
                <c:pt idx="298">
                  <c:v>63</c:v>
                </c:pt>
                <c:pt idx="299">
                  <c:v>57</c:v>
                </c:pt>
                <c:pt idx="300">
                  <c:v>62</c:v>
                </c:pt>
                <c:pt idx="301">
                  <c:v>66</c:v>
                </c:pt>
                <c:pt idx="302">
                  <c:v>62</c:v>
                </c:pt>
                <c:pt idx="303">
                  <c:v>53</c:v>
                </c:pt>
                <c:pt idx="304">
                  <c:v>63</c:v>
                </c:pt>
                <c:pt idx="305">
                  <c:v>61</c:v>
                </c:pt>
                <c:pt idx="306">
                  <c:v>64</c:v>
                </c:pt>
                <c:pt idx="307">
                  <c:v>51</c:v>
                </c:pt>
                <c:pt idx="308">
                  <c:v>56</c:v>
                </c:pt>
                <c:pt idx="309">
                  <c:v>54</c:v>
                </c:pt>
                <c:pt idx="310">
                  <c:v>53</c:v>
                </c:pt>
                <c:pt idx="311">
                  <c:v>50</c:v>
                </c:pt>
                <c:pt idx="312">
                  <c:v>68</c:v>
                </c:pt>
                <c:pt idx="313">
                  <c:v>58</c:v>
                </c:pt>
                <c:pt idx="314">
                  <c:v>49</c:v>
                </c:pt>
                <c:pt idx="315">
                  <c:v>67</c:v>
                </c:pt>
                <c:pt idx="316">
                  <c:v>49</c:v>
                </c:pt>
                <c:pt idx="317">
                  <c:v>47</c:v>
                </c:pt>
                <c:pt idx="318">
                  <c:v>49</c:v>
                </c:pt>
                <c:pt idx="319">
                  <c:v>47</c:v>
                </c:pt>
                <c:pt idx="320">
                  <c:v>62</c:v>
                </c:pt>
                <c:pt idx="321">
                  <c:v>47</c:v>
                </c:pt>
                <c:pt idx="322">
                  <c:v>49</c:v>
                </c:pt>
                <c:pt idx="323">
                  <c:v>64</c:v>
                </c:pt>
                <c:pt idx="324">
                  <c:v>62</c:v>
                </c:pt>
                <c:pt idx="325">
                  <c:v>60</c:v>
                </c:pt>
                <c:pt idx="326">
                  <c:v>66</c:v>
                </c:pt>
                <c:pt idx="327">
                  <c:v>62</c:v>
                </c:pt>
                <c:pt idx="328">
                  <c:v>66</c:v>
                </c:pt>
                <c:pt idx="329">
                  <c:v>49</c:v>
                </c:pt>
                <c:pt idx="330">
                  <c:v>62</c:v>
                </c:pt>
                <c:pt idx="331">
                  <c:v>65</c:v>
                </c:pt>
                <c:pt idx="332">
                  <c:v>62</c:v>
                </c:pt>
                <c:pt idx="333">
                  <c:v>61</c:v>
                </c:pt>
                <c:pt idx="334">
                  <c:v>31</c:v>
                </c:pt>
                <c:pt idx="335">
                  <c:v>53</c:v>
                </c:pt>
                <c:pt idx="336">
                  <c:v>52</c:v>
                </c:pt>
                <c:pt idx="337">
                  <c:v>55</c:v>
                </c:pt>
                <c:pt idx="338">
                  <c:v>61</c:v>
                </c:pt>
                <c:pt idx="339">
                  <c:v>50</c:v>
                </c:pt>
                <c:pt idx="340">
                  <c:v>55</c:v>
                </c:pt>
                <c:pt idx="341">
                  <c:v>60</c:v>
                </c:pt>
                <c:pt idx="342">
                  <c:v>43</c:v>
                </c:pt>
                <c:pt idx="343">
                  <c:v>63</c:v>
                </c:pt>
                <c:pt idx="344">
                  <c:v>49</c:v>
                </c:pt>
                <c:pt idx="345">
                  <c:v>40</c:v>
                </c:pt>
                <c:pt idx="346">
                  <c:v>33</c:v>
                </c:pt>
                <c:pt idx="347">
                  <c:v>62</c:v>
                </c:pt>
                <c:pt idx="348">
                  <c:v>32</c:v>
                </c:pt>
                <c:pt idx="349">
                  <c:v>33</c:v>
                </c:pt>
                <c:pt idx="350">
                  <c:v>52</c:v>
                </c:pt>
                <c:pt idx="351">
                  <c:v>32</c:v>
                </c:pt>
                <c:pt idx="352">
                  <c:v>59</c:v>
                </c:pt>
                <c:pt idx="353">
                  <c:v>32</c:v>
                </c:pt>
              </c:numCache>
            </c:numRef>
          </c:xVal>
          <c:yVal>
            <c:numRef>
              <c:f>'2 Variable Scatter'!$C$118:$C$471</c:f>
              <c:numCache>
                <c:formatCode>"$"#,##0_);[Red]\("$"#,##0\)</c:formatCode>
                <c:ptCount val="354"/>
                <c:pt idx="0">
                  <c:v>236</c:v>
                </c:pt>
                <c:pt idx="1">
                  <c:v>304</c:v>
                </c:pt>
                <c:pt idx="2">
                  <c:v>163.5</c:v>
                </c:pt>
                <c:pt idx="3">
                  <c:v>214</c:v>
                </c:pt>
                <c:pt idx="4">
                  <c:v>210</c:v>
                </c:pt>
                <c:pt idx="5">
                  <c:v>508</c:v>
                </c:pt>
                <c:pt idx="6">
                  <c:v>294.55</c:v>
                </c:pt>
                <c:pt idx="7">
                  <c:v>250</c:v>
                </c:pt>
                <c:pt idx="8">
                  <c:v>371.95</c:v>
                </c:pt>
                <c:pt idx="9">
                  <c:v>478</c:v>
                </c:pt>
                <c:pt idx="10">
                  <c:v>258</c:v>
                </c:pt>
                <c:pt idx="11">
                  <c:v>559</c:v>
                </c:pt>
                <c:pt idx="12">
                  <c:v>536</c:v>
                </c:pt>
                <c:pt idx="13">
                  <c:v>576</c:v>
                </c:pt>
                <c:pt idx="14">
                  <c:v>446</c:v>
                </c:pt>
                <c:pt idx="15">
                  <c:v>300</c:v>
                </c:pt>
                <c:pt idx="16">
                  <c:v>250.5</c:v>
                </c:pt>
                <c:pt idx="17">
                  <c:v>412.79999999999995</c:v>
                </c:pt>
                <c:pt idx="18">
                  <c:v>511.7</c:v>
                </c:pt>
                <c:pt idx="19">
                  <c:v>311.75</c:v>
                </c:pt>
                <c:pt idx="20">
                  <c:v>478</c:v>
                </c:pt>
                <c:pt idx="21">
                  <c:v>282.5</c:v>
                </c:pt>
                <c:pt idx="22">
                  <c:v>476</c:v>
                </c:pt>
                <c:pt idx="23">
                  <c:v>565.44999999999993</c:v>
                </c:pt>
                <c:pt idx="24">
                  <c:v>567.6</c:v>
                </c:pt>
                <c:pt idx="25">
                  <c:v>634.25</c:v>
                </c:pt>
                <c:pt idx="26">
                  <c:v>266.59999999999997</c:v>
                </c:pt>
                <c:pt idx="27">
                  <c:v>345</c:v>
                </c:pt>
                <c:pt idx="28">
                  <c:v>393.45</c:v>
                </c:pt>
                <c:pt idx="29">
                  <c:v>567.6</c:v>
                </c:pt>
                <c:pt idx="30">
                  <c:v>266.59999999999997</c:v>
                </c:pt>
                <c:pt idx="31">
                  <c:v>503.09999999999997</c:v>
                </c:pt>
                <c:pt idx="32">
                  <c:v>242</c:v>
                </c:pt>
                <c:pt idx="33">
                  <c:v>216</c:v>
                </c:pt>
                <c:pt idx="34">
                  <c:v>354</c:v>
                </c:pt>
                <c:pt idx="35">
                  <c:v>432.15</c:v>
                </c:pt>
                <c:pt idx="36">
                  <c:v>406.34999999999997</c:v>
                </c:pt>
                <c:pt idx="37">
                  <c:v>627.79999999999995</c:v>
                </c:pt>
                <c:pt idx="38">
                  <c:v>705</c:v>
                </c:pt>
                <c:pt idx="39">
                  <c:v>534</c:v>
                </c:pt>
                <c:pt idx="40">
                  <c:v>282</c:v>
                </c:pt>
                <c:pt idx="41">
                  <c:v>435</c:v>
                </c:pt>
                <c:pt idx="42">
                  <c:v>380</c:v>
                </c:pt>
                <c:pt idx="43">
                  <c:v>372</c:v>
                </c:pt>
                <c:pt idx="44">
                  <c:v>240</c:v>
                </c:pt>
                <c:pt idx="45">
                  <c:v>346.15</c:v>
                </c:pt>
                <c:pt idx="46">
                  <c:v>577.5</c:v>
                </c:pt>
                <c:pt idx="47">
                  <c:v>406.34999999999997</c:v>
                </c:pt>
                <c:pt idx="48">
                  <c:v>468.7</c:v>
                </c:pt>
                <c:pt idx="49">
                  <c:v>483.75</c:v>
                </c:pt>
                <c:pt idx="50">
                  <c:v>462.5</c:v>
                </c:pt>
                <c:pt idx="51">
                  <c:v>408.5</c:v>
                </c:pt>
                <c:pt idx="52">
                  <c:v>311.75</c:v>
                </c:pt>
                <c:pt idx="53">
                  <c:v>420</c:v>
                </c:pt>
                <c:pt idx="54">
                  <c:v>410</c:v>
                </c:pt>
                <c:pt idx="55">
                  <c:v>400</c:v>
                </c:pt>
                <c:pt idx="56">
                  <c:v>460.09999999999997</c:v>
                </c:pt>
                <c:pt idx="57">
                  <c:v>538</c:v>
                </c:pt>
                <c:pt idx="58">
                  <c:v>597.5</c:v>
                </c:pt>
                <c:pt idx="59">
                  <c:v>389.15</c:v>
                </c:pt>
                <c:pt idx="60">
                  <c:v>228</c:v>
                </c:pt>
                <c:pt idx="61">
                  <c:v>627.5</c:v>
                </c:pt>
                <c:pt idx="62">
                  <c:v>408</c:v>
                </c:pt>
                <c:pt idx="63">
                  <c:v>339.7</c:v>
                </c:pt>
                <c:pt idx="64">
                  <c:v>527.5</c:v>
                </c:pt>
                <c:pt idx="65">
                  <c:v>364.5</c:v>
                </c:pt>
                <c:pt idx="66">
                  <c:v>695</c:v>
                </c:pt>
                <c:pt idx="67">
                  <c:v>462.25</c:v>
                </c:pt>
                <c:pt idx="68">
                  <c:v>277.34999999999997</c:v>
                </c:pt>
                <c:pt idx="69">
                  <c:v>334</c:v>
                </c:pt>
                <c:pt idx="70">
                  <c:v>445.04999999999995</c:v>
                </c:pt>
                <c:pt idx="71">
                  <c:v>496</c:v>
                </c:pt>
                <c:pt idx="72">
                  <c:v>514</c:v>
                </c:pt>
                <c:pt idx="73">
                  <c:v>350</c:v>
                </c:pt>
                <c:pt idx="74">
                  <c:v>697.5</c:v>
                </c:pt>
                <c:pt idx="75">
                  <c:v>258</c:v>
                </c:pt>
                <c:pt idx="76">
                  <c:v>257.5</c:v>
                </c:pt>
                <c:pt idx="77">
                  <c:v>313.89999999999998</c:v>
                </c:pt>
                <c:pt idx="78">
                  <c:v>481.59999999999997</c:v>
                </c:pt>
                <c:pt idx="79">
                  <c:v>594</c:v>
                </c:pt>
                <c:pt idx="80">
                  <c:v>442.5</c:v>
                </c:pt>
                <c:pt idx="81">
                  <c:v>397.5</c:v>
                </c:pt>
                <c:pt idx="82">
                  <c:v>272</c:v>
                </c:pt>
                <c:pt idx="83">
                  <c:v>208.5</c:v>
                </c:pt>
                <c:pt idx="84">
                  <c:v>200</c:v>
                </c:pt>
                <c:pt idx="85">
                  <c:v>301.5</c:v>
                </c:pt>
                <c:pt idx="86">
                  <c:v>187</c:v>
                </c:pt>
                <c:pt idx="87">
                  <c:v>150</c:v>
                </c:pt>
                <c:pt idx="88">
                  <c:v>445.5</c:v>
                </c:pt>
                <c:pt idx="89">
                  <c:v>498</c:v>
                </c:pt>
                <c:pt idx="90">
                  <c:v>599.85</c:v>
                </c:pt>
                <c:pt idx="91">
                  <c:v>393.45</c:v>
                </c:pt>
                <c:pt idx="92">
                  <c:v>196.5</c:v>
                </c:pt>
                <c:pt idx="93">
                  <c:v>457.95</c:v>
                </c:pt>
                <c:pt idx="94">
                  <c:v>225.75</c:v>
                </c:pt>
                <c:pt idx="95">
                  <c:v>598</c:v>
                </c:pt>
                <c:pt idx="96">
                  <c:v>268</c:v>
                </c:pt>
                <c:pt idx="97">
                  <c:v>468</c:v>
                </c:pt>
                <c:pt idx="98">
                  <c:v>236</c:v>
                </c:pt>
                <c:pt idx="99">
                  <c:v>415.5</c:v>
                </c:pt>
                <c:pt idx="100">
                  <c:v>418.5</c:v>
                </c:pt>
                <c:pt idx="101">
                  <c:v>279</c:v>
                </c:pt>
                <c:pt idx="102">
                  <c:v>195</c:v>
                </c:pt>
                <c:pt idx="103">
                  <c:v>325.5</c:v>
                </c:pt>
                <c:pt idx="104">
                  <c:v>283</c:v>
                </c:pt>
                <c:pt idx="105">
                  <c:v>281</c:v>
                </c:pt>
                <c:pt idx="106">
                  <c:v>313.5</c:v>
                </c:pt>
                <c:pt idx="107">
                  <c:v>466</c:v>
                </c:pt>
                <c:pt idx="108">
                  <c:v>351</c:v>
                </c:pt>
                <c:pt idx="109">
                  <c:v>226</c:v>
                </c:pt>
                <c:pt idx="110">
                  <c:v>165</c:v>
                </c:pt>
                <c:pt idx="111">
                  <c:v>532</c:v>
                </c:pt>
                <c:pt idx="112">
                  <c:v>410</c:v>
                </c:pt>
                <c:pt idx="113">
                  <c:v>121</c:v>
                </c:pt>
                <c:pt idx="114">
                  <c:v>340.5</c:v>
                </c:pt>
                <c:pt idx="115">
                  <c:v>264</c:v>
                </c:pt>
                <c:pt idx="116">
                  <c:v>212</c:v>
                </c:pt>
                <c:pt idx="117">
                  <c:v>590</c:v>
                </c:pt>
                <c:pt idx="118">
                  <c:v>153</c:v>
                </c:pt>
                <c:pt idx="119">
                  <c:v>202.5</c:v>
                </c:pt>
                <c:pt idx="120">
                  <c:v>564</c:v>
                </c:pt>
                <c:pt idx="121">
                  <c:v>326</c:v>
                </c:pt>
                <c:pt idx="122">
                  <c:v>308</c:v>
                </c:pt>
                <c:pt idx="123">
                  <c:v>220</c:v>
                </c:pt>
                <c:pt idx="124">
                  <c:v>448.5</c:v>
                </c:pt>
                <c:pt idx="125">
                  <c:v>239</c:v>
                </c:pt>
                <c:pt idx="126">
                  <c:v>227</c:v>
                </c:pt>
                <c:pt idx="127">
                  <c:v>222</c:v>
                </c:pt>
                <c:pt idx="128">
                  <c:v>282</c:v>
                </c:pt>
                <c:pt idx="129">
                  <c:v>225</c:v>
                </c:pt>
                <c:pt idx="130">
                  <c:v>332</c:v>
                </c:pt>
                <c:pt idx="131">
                  <c:v>178</c:v>
                </c:pt>
                <c:pt idx="132">
                  <c:v>290</c:v>
                </c:pt>
                <c:pt idx="133">
                  <c:v>246</c:v>
                </c:pt>
                <c:pt idx="134">
                  <c:v>598</c:v>
                </c:pt>
                <c:pt idx="135">
                  <c:v>186</c:v>
                </c:pt>
                <c:pt idx="136">
                  <c:v>584</c:v>
                </c:pt>
                <c:pt idx="137">
                  <c:v>259</c:v>
                </c:pt>
                <c:pt idx="138">
                  <c:v>162</c:v>
                </c:pt>
                <c:pt idx="139">
                  <c:v>162</c:v>
                </c:pt>
                <c:pt idx="140">
                  <c:v>300</c:v>
                </c:pt>
                <c:pt idx="141">
                  <c:v>228</c:v>
                </c:pt>
                <c:pt idx="142">
                  <c:v>336</c:v>
                </c:pt>
                <c:pt idx="143">
                  <c:v>164</c:v>
                </c:pt>
                <c:pt idx="144">
                  <c:v>238.5</c:v>
                </c:pt>
                <c:pt idx="145">
                  <c:v>548</c:v>
                </c:pt>
                <c:pt idx="146">
                  <c:v>187.5</c:v>
                </c:pt>
                <c:pt idx="147">
                  <c:v>208</c:v>
                </c:pt>
                <c:pt idx="148">
                  <c:v>153</c:v>
                </c:pt>
                <c:pt idx="149">
                  <c:v>343.5</c:v>
                </c:pt>
                <c:pt idx="150">
                  <c:v>275</c:v>
                </c:pt>
                <c:pt idx="151">
                  <c:v>138</c:v>
                </c:pt>
                <c:pt idx="152">
                  <c:v>168</c:v>
                </c:pt>
                <c:pt idx="153">
                  <c:v>289.5</c:v>
                </c:pt>
                <c:pt idx="154">
                  <c:v>156</c:v>
                </c:pt>
                <c:pt idx="155">
                  <c:v>345</c:v>
                </c:pt>
                <c:pt idx="156">
                  <c:v>292</c:v>
                </c:pt>
                <c:pt idx="157">
                  <c:v>100</c:v>
                </c:pt>
                <c:pt idx="158">
                  <c:v>355.5</c:v>
                </c:pt>
                <c:pt idx="159">
                  <c:v>171</c:v>
                </c:pt>
                <c:pt idx="160">
                  <c:v>253</c:v>
                </c:pt>
                <c:pt idx="161">
                  <c:v>303</c:v>
                </c:pt>
                <c:pt idx="162">
                  <c:v>319.5</c:v>
                </c:pt>
                <c:pt idx="163">
                  <c:v>115</c:v>
                </c:pt>
                <c:pt idx="164">
                  <c:v>133</c:v>
                </c:pt>
                <c:pt idx="165">
                  <c:v>318</c:v>
                </c:pt>
                <c:pt idx="166">
                  <c:v>137</c:v>
                </c:pt>
                <c:pt idx="167">
                  <c:v>275</c:v>
                </c:pt>
                <c:pt idx="168">
                  <c:v>132</c:v>
                </c:pt>
                <c:pt idx="169">
                  <c:v>244.5</c:v>
                </c:pt>
                <c:pt idx="170">
                  <c:v>135</c:v>
                </c:pt>
                <c:pt idx="171">
                  <c:v>246</c:v>
                </c:pt>
                <c:pt idx="172">
                  <c:v>222</c:v>
                </c:pt>
                <c:pt idx="173">
                  <c:v>297</c:v>
                </c:pt>
                <c:pt idx="174">
                  <c:v>173</c:v>
                </c:pt>
                <c:pt idx="175">
                  <c:v>154</c:v>
                </c:pt>
                <c:pt idx="176">
                  <c:v>160</c:v>
                </c:pt>
                <c:pt idx="177">
                  <c:v>139</c:v>
                </c:pt>
                <c:pt idx="178">
                  <c:v>103</c:v>
                </c:pt>
                <c:pt idx="179">
                  <c:v>508</c:v>
                </c:pt>
                <c:pt idx="180">
                  <c:v>172</c:v>
                </c:pt>
                <c:pt idx="181">
                  <c:v>429</c:v>
                </c:pt>
                <c:pt idx="182">
                  <c:v>406.5</c:v>
                </c:pt>
                <c:pt idx="183">
                  <c:v>340.5</c:v>
                </c:pt>
                <c:pt idx="184">
                  <c:v>268</c:v>
                </c:pt>
                <c:pt idx="185">
                  <c:v>235</c:v>
                </c:pt>
                <c:pt idx="186">
                  <c:v>396</c:v>
                </c:pt>
                <c:pt idx="187">
                  <c:v>254</c:v>
                </c:pt>
                <c:pt idx="188">
                  <c:v>189</c:v>
                </c:pt>
                <c:pt idx="189">
                  <c:v>293</c:v>
                </c:pt>
                <c:pt idx="190">
                  <c:v>115</c:v>
                </c:pt>
                <c:pt idx="191">
                  <c:v>181</c:v>
                </c:pt>
                <c:pt idx="192">
                  <c:v>200</c:v>
                </c:pt>
                <c:pt idx="193">
                  <c:v>234</c:v>
                </c:pt>
                <c:pt idx="194">
                  <c:v>423</c:v>
                </c:pt>
                <c:pt idx="195">
                  <c:v>102</c:v>
                </c:pt>
                <c:pt idx="196">
                  <c:v>272</c:v>
                </c:pt>
                <c:pt idx="197">
                  <c:v>159</c:v>
                </c:pt>
                <c:pt idx="198">
                  <c:v>281</c:v>
                </c:pt>
                <c:pt idx="199">
                  <c:v>210</c:v>
                </c:pt>
                <c:pt idx="200">
                  <c:v>273</c:v>
                </c:pt>
                <c:pt idx="201">
                  <c:v>310</c:v>
                </c:pt>
                <c:pt idx="202">
                  <c:v>578</c:v>
                </c:pt>
                <c:pt idx="203">
                  <c:v>300</c:v>
                </c:pt>
                <c:pt idx="204">
                  <c:v>584</c:v>
                </c:pt>
                <c:pt idx="205">
                  <c:v>159</c:v>
                </c:pt>
                <c:pt idx="206">
                  <c:v>715</c:v>
                </c:pt>
                <c:pt idx="207">
                  <c:v>426</c:v>
                </c:pt>
                <c:pt idx="208">
                  <c:v>251</c:v>
                </c:pt>
                <c:pt idx="209">
                  <c:v>294</c:v>
                </c:pt>
                <c:pt idx="210">
                  <c:v>288</c:v>
                </c:pt>
                <c:pt idx="211">
                  <c:v>740</c:v>
                </c:pt>
                <c:pt idx="212">
                  <c:v>646.25</c:v>
                </c:pt>
                <c:pt idx="213">
                  <c:v>337.5</c:v>
                </c:pt>
                <c:pt idx="214">
                  <c:v>154</c:v>
                </c:pt>
                <c:pt idx="215">
                  <c:v>153</c:v>
                </c:pt>
                <c:pt idx="216">
                  <c:v>207</c:v>
                </c:pt>
                <c:pt idx="217">
                  <c:v>151</c:v>
                </c:pt>
                <c:pt idx="218">
                  <c:v>308</c:v>
                </c:pt>
                <c:pt idx="219">
                  <c:v>285</c:v>
                </c:pt>
                <c:pt idx="220">
                  <c:v>422</c:v>
                </c:pt>
                <c:pt idx="221">
                  <c:v>400</c:v>
                </c:pt>
                <c:pt idx="222">
                  <c:v>426</c:v>
                </c:pt>
                <c:pt idx="223">
                  <c:v>182</c:v>
                </c:pt>
                <c:pt idx="224">
                  <c:v>201</c:v>
                </c:pt>
                <c:pt idx="225">
                  <c:v>294</c:v>
                </c:pt>
                <c:pt idx="226">
                  <c:v>244</c:v>
                </c:pt>
                <c:pt idx="227">
                  <c:v>379.5</c:v>
                </c:pt>
                <c:pt idx="228">
                  <c:v>257</c:v>
                </c:pt>
                <c:pt idx="229">
                  <c:v>590</c:v>
                </c:pt>
                <c:pt idx="230">
                  <c:v>199</c:v>
                </c:pt>
                <c:pt idx="231">
                  <c:v>248</c:v>
                </c:pt>
                <c:pt idx="232">
                  <c:v>106</c:v>
                </c:pt>
                <c:pt idx="233">
                  <c:v>217.5</c:v>
                </c:pt>
                <c:pt idx="234">
                  <c:v>328</c:v>
                </c:pt>
                <c:pt idx="235">
                  <c:v>133</c:v>
                </c:pt>
                <c:pt idx="236">
                  <c:v>118</c:v>
                </c:pt>
                <c:pt idx="237">
                  <c:v>442.5</c:v>
                </c:pt>
                <c:pt idx="238">
                  <c:v>455</c:v>
                </c:pt>
                <c:pt idx="239">
                  <c:v>188</c:v>
                </c:pt>
                <c:pt idx="240">
                  <c:v>255</c:v>
                </c:pt>
                <c:pt idx="241">
                  <c:v>294</c:v>
                </c:pt>
                <c:pt idx="242">
                  <c:v>304.5</c:v>
                </c:pt>
                <c:pt idx="243">
                  <c:v>138</c:v>
                </c:pt>
                <c:pt idx="244">
                  <c:v>253</c:v>
                </c:pt>
                <c:pt idx="245">
                  <c:v>180</c:v>
                </c:pt>
                <c:pt idx="246">
                  <c:v>210</c:v>
                </c:pt>
                <c:pt idx="247">
                  <c:v>436.5</c:v>
                </c:pt>
                <c:pt idx="248">
                  <c:v>456</c:v>
                </c:pt>
                <c:pt idx="249">
                  <c:v>273</c:v>
                </c:pt>
                <c:pt idx="250">
                  <c:v>283</c:v>
                </c:pt>
                <c:pt idx="251">
                  <c:v>345</c:v>
                </c:pt>
                <c:pt idx="252">
                  <c:v>232</c:v>
                </c:pt>
                <c:pt idx="253">
                  <c:v>301.5</c:v>
                </c:pt>
                <c:pt idx="254">
                  <c:v>298</c:v>
                </c:pt>
                <c:pt idx="255">
                  <c:v>283</c:v>
                </c:pt>
                <c:pt idx="256">
                  <c:v>193</c:v>
                </c:pt>
                <c:pt idx="257">
                  <c:v>742.5</c:v>
                </c:pt>
                <c:pt idx="258">
                  <c:v>528</c:v>
                </c:pt>
                <c:pt idx="259">
                  <c:v>204</c:v>
                </c:pt>
                <c:pt idx="260">
                  <c:v>180</c:v>
                </c:pt>
                <c:pt idx="261">
                  <c:v>230</c:v>
                </c:pt>
                <c:pt idx="262">
                  <c:v>393</c:v>
                </c:pt>
                <c:pt idx="263">
                  <c:v>310.5</c:v>
                </c:pt>
                <c:pt idx="264">
                  <c:v>298</c:v>
                </c:pt>
                <c:pt idx="265">
                  <c:v>424.5</c:v>
                </c:pt>
                <c:pt idx="266">
                  <c:v>116</c:v>
                </c:pt>
                <c:pt idx="267">
                  <c:v>288</c:v>
                </c:pt>
                <c:pt idx="268">
                  <c:v>318</c:v>
                </c:pt>
                <c:pt idx="269">
                  <c:v>291</c:v>
                </c:pt>
                <c:pt idx="270">
                  <c:v>418.5</c:v>
                </c:pt>
                <c:pt idx="271">
                  <c:v>159</c:v>
                </c:pt>
                <c:pt idx="272">
                  <c:v>504</c:v>
                </c:pt>
                <c:pt idx="273">
                  <c:v>231</c:v>
                </c:pt>
                <c:pt idx="274">
                  <c:v>290</c:v>
                </c:pt>
                <c:pt idx="275">
                  <c:v>303</c:v>
                </c:pt>
                <c:pt idx="276">
                  <c:v>223.5</c:v>
                </c:pt>
                <c:pt idx="277">
                  <c:v>300</c:v>
                </c:pt>
                <c:pt idx="278">
                  <c:v>276</c:v>
                </c:pt>
                <c:pt idx="279">
                  <c:v>142</c:v>
                </c:pt>
                <c:pt idx="280">
                  <c:v>285</c:v>
                </c:pt>
                <c:pt idx="281">
                  <c:v>396</c:v>
                </c:pt>
                <c:pt idx="282">
                  <c:v>265</c:v>
                </c:pt>
                <c:pt idx="283">
                  <c:v>151.5</c:v>
                </c:pt>
                <c:pt idx="284">
                  <c:v>361.5</c:v>
                </c:pt>
                <c:pt idx="285">
                  <c:v>210</c:v>
                </c:pt>
                <c:pt idx="286">
                  <c:v>288</c:v>
                </c:pt>
                <c:pt idx="287">
                  <c:v>174</c:v>
                </c:pt>
                <c:pt idx="288">
                  <c:v>260</c:v>
                </c:pt>
                <c:pt idx="289">
                  <c:v>197</c:v>
                </c:pt>
                <c:pt idx="290">
                  <c:v>276</c:v>
                </c:pt>
                <c:pt idx="291">
                  <c:v>137</c:v>
                </c:pt>
                <c:pt idx="292">
                  <c:v>132</c:v>
                </c:pt>
                <c:pt idx="293">
                  <c:v>224</c:v>
                </c:pt>
                <c:pt idx="294">
                  <c:v>131</c:v>
                </c:pt>
                <c:pt idx="295">
                  <c:v>210</c:v>
                </c:pt>
                <c:pt idx="296">
                  <c:v>498</c:v>
                </c:pt>
                <c:pt idx="297">
                  <c:v>284</c:v>
                </c:pt>
                <c:pt idx="298">
                  <c:v>150</c:v>
                </c:pt>
                <c:pt idx="299">
                  <c:v>289.5</c:v>
                </c:pt>
                <c:pt idx="300">
                  <c:v>237</c:v>
                </c:pt>
                <c:pt idx="301">
                  <c:v>136</c:v>
                </c:pt>
                <c:pt idx="302">
                  <c:v>424.5</c:v>
                </c:pt>
                <c:pt idx="303">
                  <c:v>574</c:v>
                </c:pt>
                <c:pt idx="304">
                  <c:v>391.5</c:v>
                </c:pt>
                <c:pt idx="305">
                  <c:v>382.5</c:v>
                </c:pt>
                <c:pt idx="306">
                  <c:v>436.5</c:v>
                </c:pt>
                <c:pt idx="307">
                  <c:v>578</c:v>
                </c:pt>
                <c:pt idx="308">
                  <c:v>328.5</c:v>
                </c:pt>
                <c:pt idx="309">
                  <c:v>590</c:v>
                </c:pt>
                <c:pt idx="310">
                  <c:v>446</c:v>
                </c:pt>
                <c:pt idx="311">
                  <c:v>226</c:v>
                </c:pt>
                <c:pt idx="312">
                  <c:v>231</c:v>
                </c:pt>
                <c:pt idx="313">
                  <c:v>315</c:v>
                </c:pt>
                <c:pt idx="314">
                  <c:v>220</c:v>
                </c:pt>
                <c:pt idx="315">
                  <c:v>264</c:v>
                </c:pt>
                <c:pt idx="316">
                  <c:v>358</c:v>
                </c:pt>
                <c:pt idx="317">
                  <c:v>498</c:v>
                </c:pt>
                <c:pt idx="318">
                  <c:v>448</c:v>
                </c:pt>
                <c:pt idx="319">
                  <c:v>578</c:v>
                </c:pt>
                <c:pt idx="320">
                  <c:v>402</c:v>
                </c:pt>
                <c:pt idx="321">
                  <c:v>466</c:v>
                </c:pt>
                <c:pt idx="322">
                  <c:v>330</c:v>
                </c:pt>
                <c:pt idx="323">
                  <c:v>214.5</c:v>
                </c:pt>
                <c:pt idx="324">
                  <c:v>190.5</c:v>
                </c:pt>
                <c:pt idx="325">
                  <c:v>270</c:v>
                </c:pt>
                <c:pt idx="326">
                  <c:v>109</c:v>
                </c:pt>
                <c:pt idx="327">
                  <c:v>384</c:v>
                </c:pt>
                <c:pt idx="328">
                  <c:v>286</c:v>
                </c:pt>
                <c:pt idx="329">
                  <c:v>278</c:v>
                </c:pt>
                <c:pt idx="330">
                  <c:v>264</c:v>
                </c:pt>
                <c:pt idx="331">
                  <c:v>179</c:v>
                </c:pt>
                <c:pt idx="332">
                  <c:v>265.5</c:v>
                </c:pt>
                <c:pt idx="333">
                  <c:v>357</c:v>
                </c:pt>
                <c:pt idx="334">
                  <c:v>737.5</c:v>
                </c:pt>
                <c:pt idx="335">
                  <c:v>272</c:v>
                </c:pt>
                <c:pt idx="336">
                  <c:v>236</c:v>
                </c:pt>
                <c:pt idx="337">
                  <c:v>267</c:v>
                </c:pt>
                <c:pt idx="338">
                  <c:v>450</c:v>
                </c:pt>
                <c:pt idx="339">
                  <c:v>486</c:v>
                </c:pt>
                <c:pt idx="340">
                  <c:v>217.5</c:v>
                </c:pt>
                <c:pt idx="341">
                  <c:v>274.5</c:v>
                </c:pt>
                <c:pt idx="342">
                  <c:v>221.45</c:v>
                </c:pt>
                <c:pt idx="343">
                  <c:v>174</c:v>
                </c:pt>
                <c:pt idx="344">
                  <c:v>206</c:v>
                </c:pt>
                <c:pt idx="345">
                  <c:v>539.65</c:v>
                </c:pt>
                <c:pt idx="346">
                  <c:v>677.5</c:v>
                </c:pt>
                <c:pt idx="347">
                  <c:v>157.5</c:v>
                </c:pt>
                <c:pt idx="348">
                  <c:v>680</c:v>
                </c:pt>
                <c:pt idx="349">
                  <c:v>580</c:v>
                </c:pt>
                <c:pt idx="350">
                  <c:v>538</c:v>
                </c:pt>
                <c:pt idx="351">
                  <c:v>252.5</c:v>
                </c:pt>
                <c:pt idx="352">
                  <c:v>348</c:v>
                </c:pt>
                <c:pt idx="353">
                  <c:v>387.5</c:v>
                </c:pt>
              </c:numCache>
            </c:numRef>
          </c:yVal>
          <c:smooth val="0"/>
        </c:ser>
        <c:dLbls>
          <c:showLegendKey val="0"/>
          <c:showVal val="0"/>
          <c:showCatName val="0"/>
          <c:showSerName val="0"/>
          <c:showPercent val="0"/>
          <c:showBubbleSize val="0"/>
        </c:dLbls>
        <c:axId val="846404048"/>
        <c:axId val="846404608"/>
      </c:scatterChart>
      <c:scatterChart>
        <c:scatterStyle val="smoothMarker"/>
        <c:varyColors val="0"/>
        <c:ser>
          <c:idx val="1"/>
          <c:order val="1"/>
          <c:tx>
            <c:strRef>
              <c:f>'2 Variable Xbar Lines (an)'!$E$75</c:f>
              <c:strCache>
                <c:ptCount val="1"/>
                <c:pt idx="0">
                  <c:v>Xbar (Temp)</c:v>
                </c:pt>
              </c:strCache>
            </c:strRef>
          </c:tx>
          <c:spPr>
            <a:ln w="19050" cap="rnd">
              <a:solidFill>
                <a:schemeClr val="accent2"/>
              </a:solidFill>
              <a:round/>
            </a:ln>
            <a:effectLst/>
          </c:spPr>
          <c:marker>
            <c:symbol val="none"/>
          </c:marker>
          <c:xVal>
            <c:numRef>
              <c:f>'2 Variable Xbar Lines (an)'!$E$76:$E$77</c:f>
              <c:numCache>
                <c:formatCode>0</c:formatCode>
                <c:ptCount val="2"/>
                <c:pt idx="0">
                  <c:v>62.389830508474574</c:v>
                </c:pt>
                <c:pt idx="1">
                  <c:v>62.389830508474574</c:v>
                </c:pt>
              </c:numCache>
            </c:numRef>
          </c:xVal>
          <c:yVal>
            <c:numRef>
              <c:f>'2 Variable Xbar Lines (an)'!$F$76:$F$77</c:f>
              <c:numCache>
                <c:formatCode>General</c:formatCode>
                <c:ptCount val="2"/>
                <c:pt idx="0">
                  <c:v>0</c:v>
                </c:pt>
                <c:pt idx="1">
                  <c:v>800</c:v>
                </c:pt>
              </c:numCache>
            </c:numRef>
          </c:yVal>
          <c:smooth val="1"/>
        </c:ser>
        <c:ser>
          <c:idx val="2"/>
          <c:order val="2"/>
          <c:tx>
            <c:strRef>
              <c:f>'2 Variable Xbar Lines (an)'!$I$75</c:f>
              <c:strCache>
                <c:ptCount val="1"/>
                <c:pt idx="0">
                  <c:v>Ybar (Energy)</c:v>
                </c:pt>
              </c:strCache>
            </c:strRef>
          </c:tx>
          <c:spPr>
            <a:ln w="19050" cap="rnd">
              <a:solidFill>
                <a:srgbClr val="0000FF"/>
              </a:solidFill>
              <a:round/>
            </a:ln>
            <a:effectLst/>
          </c:spPr>
          <c:marker>
            <c:symbol val="none"/>
          </c:marker>
          <c:xVal>
            <c:numRef>
              <c:f>'2 Variable Xbar Lines (an)'!$H$76:$H$77</c:f>
              <c:numCache>
                <c:formatCode>General</c:formatCode>
                <c:ptCount val="2"/>
                <c:pt idx="0">
                  <c:v>0</c:v>
                </c:pt>
                <c:pt idx="1">
                  <c:v>120</c:v>
                </c:pt>
              </c:numCache>
            </c:numRef>
          </c:xVal>
          <c:yVal>
            <c:numRef>
              <c:f>'2 Variable Xbar Lines (an)'!$I$76:$I$77</c:f>
              <c:numCache>
                <c:formatCode>0</c:formatCode>
                <c:ptCount val="2"/>
                <c:pt idx="0">
                  <c:v>327.58149717514124</c:v>
                </c:pt>
                <c:pt idx="1">
                  <c:v>327.58149717514124</c:v>
                </c:pt>
              </c:numCache>
            </c:numRef>
          </c:yVal>
          <c:smooth val="1"/>
        </c:ser>
        <c:dLbls>
          <c:showLegendKey val="0"/>
          <c:showVal val="0"/>
          <c:showCatName val="0"/>
          <c:showSerName val="0"/>
          <c:showPercent val="0"/>
          <c:showBubbleSize val="0"/>
        </c:dLbls>
        <c:axId val="846404048"/>
        <c:axId val="846404608"/>
      </c:scatterChart>
      <c:valAx>
        <c:axId val="846404048"/>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 Scatter'!$B$117</c:f>
              <c:strCache>
                <c:ptCount val="1"/>
                <c:pt idx="0">
                  <c:v>Temperature X</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404608"/>
        <c:crosses val="autoZero"/>
        <c:crossBetween val="midCat"/>
      </c:valAx>
      <c:valAx>
        <c:axId val="846404608"/>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 Scatter'!$C$117</c:f>
              <c:strCache>
                <c:ptCount val="1"/>
                <c:pt idx="0">
                  <c:v>Energy Expense 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4040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Lines'!$B$29</c:f>
          <c:strCache>
            <c:ptCount val="1"/>
            <c:pt idx="0">
              <c:v>Relationship Between Temperature &amp; Chicken Soup Sales?</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Lines'!$C$34</c:f>
              <c:strCache>
                <c:ptCount val="1"/>
                <c:pt idx="0">
                  <c:v>Sales Chicken Soup</c:v>
                </c:pt>
              </c:strCache>
            </c:strRef>
          </c:tx>
          <c:spPr>
            <a:ln w="19050">
              <a:noFill/>
            </a:ln>
          </c:spPr>
          <c:trendline>
            <c:trendlineType val="linear"/>
            <c:dispRSqr val="0"/>
            <c:dispEq val="0"/>
          </c:trendline>
          <c:xVal>
            <c:numRef>
              <c:f>'2 Variable Xbar Lines'!$B$35:$B$49</c:f>
              <c:numCache>
                <c:formatCode>General</c:formatCode>
                <c:ptCount val="15"/>
                <c:pt idx="0">
                  <c:v>86</c:v>
                </c:pt>
                <c:pt idx="1">
                  <c:v>40</c:v>
                </c:pt>
                <c:pt idx="2">
                  <c:v>41</c:v>
                </c:pt>
                <c:pt idx="3">
                  <c:v>78</c:v>
                </c:pt>
                <c:pt idx="4">
                  <c:v>71</c:v>
                </c:pt>
                <c:pt idx="5">
                  <c:v>91</c:v>
                </c:pt>
                <c:pt idx="6">
                  <c:v>70</c:v>
                </c:pt>
                <c:pt idx="7">
                  <c:v>37</c:v>
                </c:pt>
                <c:pt idx="8">
                  <c:v>65</c:v>
                </c:pt>
                <c:pt idx="9">
                  <c:v>42</c:v>
                </c:pt>
                <c:pt idx="10">
                  <c:v>53</c:v>
                </c:pt>
                <c:pt idx="11">
                  <c:v>83</c:v>
                </c:pt>
                <c:pt idx="12">
                  <c:v>63</c:v>
                </c:pt>
                <c:pt idx="13">
                  <c:v>36</c:v>
                </c:pt>
                <c:pt idx="14">
                  <c:v>43</c:v>
                </c:pt>
              </c:numCache>
            </c:numRef>
          </c:xVal>
          <c:yVal>
            <c:numRef>
              <c:f>'2 Variable Xbar Lines'!$C$35:$C$49</c:f>
              <c:numCache>
                <c:formatCode>"$"#,##0_);[Red]\("$"#,##0\)</c:formatCode>
                <c:ptCount val="15"/>
                <c:pt idx="0">
                  <c:v>3300</c:v>
                </c:pt>
                <c:pt idx="1">
                  <c:v>8200</c:v>
                </c:pt>
                <c:pt idx="2">
                  <c:v>8900</c:v>
                </c:pt>
                <c:pt idx="3">
                  <c:v>3100</c:v>
                </c:pt>
                <c:pt idx="4">
                  <c:v>4020</c:v>
                </c:pt>
                <c:pt idx="5">
                  <c:v>1950</c:v>
                </c:pt>
                <c:pt idx="6">
                  <c:v>2500</c:v>
                </c:pt>
                <c:pt idx="7">
                  <c:v>6500</c:v>
                </c:pt>
                <c:pt idx="8">
                  <c:v>6210</c:v>
                </c:pt>
                <c:pt idx="9">
                  <c:v>5250</c:v>
                </c:pt>
                <c:pt idx="10">
                  <c:v>7200</c:v>
                </c:pt>
                <c:pt idx="11">
                  <c:v>2750</c:v>
                </c:pt>
                <c:pt idx="12">
                  <c:v>7150</c:v>
                </c:pt>
                <c:pt idx="13">
                  <c:v>7900</c:v>
                </c:pt>
                <c:pt idx="14">
                  <c:v>6210</c:v>
                </c:pt>
              </c:numCache>
            </c:numRef>
          </c:yVal>
          <c:smooth val="0"/>
        </c:ser>
        <c:dLbls>
          <c:showLegendKey val="0"/>
          <c:showVal val="0"/>
          <c:showCatName val="0"/>
          <c:showSerName val="0"/>
          <c:showPercent val="0"/>
          <c:showBubbleSize val="0"/>
        </c:dLbls>
        <c:axId val="846409088"/>
        <c:axId val="846409648"/>
      </c:scatterChart>
      <c:scatterChart>
        <c:scatterStyle val="smoothMarker"/>
        <c:varyColors val="0"/>
        <c:ser>
          <c:idx val="1"/>
          <c:order val="1"/>
          <c:tx>
            <c:strRef>
              <c:f>'2 Variable Xbar Lines'!$E$30</c:f>
              <c:strCache>
                <c:ptCount val="1"/>
                <c:pt idx="0">
                  <c:v>Xbar (F)</c:v>
                </c:pt>
              </c:strCache>
            </c:strRef>
          </c:tx>
          <c:marker>
            <c:symbol val="none"/>
          </c:marker>
          <c:xVal>
            <c:numRef>
              <c:f>'2 Variable Xbar Lines'!$E$31:$E$32</c:f>
              <c:numCache>
                <c:formatCode>0</c:formatCode>
                <c:ptCount val="2"/>
                <c:pt idx="0">
                  <c:v>61.142857142857146</c:v>
                </c:pt>
                <c:pt idx="1">
                  <c:v>61.142857142857146</c:v>
                </c:pt>
              </c:numCache>
            </c:numRef>
          </c:xVal>
          <c:yVal>
            <c:numRef>
              <c:f>'2 Variable Xbar Lines'!$F$31:$F$32</c:f>
              <c:numCache>
                <c:formatCode>General</c:formatCode>
                <c:ptCount val="2"/>
                <c:pt idx="0">
                  <c:v>0</c:v>
                </c:pt>
                <c:pt idx="1">
                  <c:v>10000</c:v>
                </c:pt>
              </c:numCache>
            </c:numRef>
          </c:yVal>
          <c:smooth val="1"/>
        </c:ser>
        <c:ser>
          <c:idx val="2"/>
          <c:order val="2"/>
          <c:tx>
            <c:strRef>
              <c:f>'2 Variable Xbar Lines'!$I$30</c:f>
              <c:strCache>
                <c:ptCount val="1"/>
                <c:pt idx="0">
                  <c:v>Ybar (CS Sales)</c:v>
                </c:pt>
              </c:strCache>
            </c:strRef>
          </c:tx>
          <c:spPr>
            <a:ln>
              <a:solidFill>
                <a:srgbClr val="0000FF"/>
              </a:solidFill>
            </a:ln>
          </c:spPr>
          <c:marker>
            <c:symbol val="none"/>
          </c:marker>
          <c:xVal>
            <c:numRef>
              <c:f>'2 Variable Xbar Lines'!$H$31:$H$32</c:f>
              <c:numCache>
                <c:formatCode>General</c:formatCode>
                <c:ptCount val="2"/>
                <c:pt idx="0">
                  <c:v>30</c:v>
                </c:pt>
                <c:pt idx="1">
                  <c:v>100</c:v>
                </c:pt>
              </c:numCache>
            </c:numRef>
          </c:xVal>
          <c:yVal>
            <c:numRef>
              <c:f>'2 Variable Xbar Lines'!$I$31:$I$32</c:f>
              <c:numCache>
                <c:formatCode>"$"#,##0_);[Red]\("$"#,##0\)</c:formatCode>
                <c:ptCount val="2"/>
                <c:pt idx="0">
                  <c:v>5352.1428571428569</c:v>
                </c:pt>
                <c:pt idx="1">
                  <c:v>5352.1428571428569</c:v>
                </c:pt>
              </c:numCache>
            </c:numRef>
          </c:yVal>
          <c:smooth val="1"/>
        </c:ser>
        <c:dLbls>
          <c:showLegendKey val="0"/>
          <c:showVal val="0"/>
          <c:showCatName val="0"/>
          <c:showSerName val="0"/>
          <c:showPercent val="0"/>
          <c:showBubbleSize val="0"/>
        </c:dLbls>
        <c:axId val="846409088"/>
        <c:axId val="846409648"/>
      </c:scatterChart>
      <c:valAx>
        <c:axId val="846409088"/>
        <c:scaling>
          <c:orientation val="minMax"/>
          <c:max val="100"/>
          <c:min val="30"/>
        </c:scaling>
        <c:delete val="0"/>
        <c:axPos val="b"/>
        <c:title>
          <c:tx>
            <c:strRef>
              <c:f>'2 Variable Xbar Lines'!$B$34</c:f>
              <c:strCache>
                <c:ptCount val="1"/>
                <c:pt idx="0">
                  <c:v>Temperature (F)</c:v>
                </c:pt>
              </c:strCache>
            </c:strRef>
          </c:tx>
          <c:overlay val="0"/>
        </c:title>
        <c:numFmt formatCode="General" sourceLinked="1"/>
        <c:majorTickMark val="out"/>
        <c:minorTickMark val="none"/>
        <c:tickLblPos val="nextTo"/>
        <c:crossAx val="846409648"/>
        <c:crosses val="autoZero"/>
        <c:crossBetween val="midCat"/>
      </c:valAx>
      <c:valAx>
        <c:axId val="846409648"/>
        <c:scaling>
          <c:orientation val="minMax"/>
        </c:scaling>
        <c:delete val="0"/>
        <c:axPos val="l"/>
        <c:title>
          <c:tx>
            <c:strRef>
              <c:f>'2 Variable Xbar Lines'!$C$34</c:f>
              <c:strCache>
                <c:ptCount val="1"/>
                <c:pt idx="0">
                  <c:v>Sales Chicken Soup</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4640908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Lines'!$B$7</c:f>
          <c:strCache>
            <c:ptCount val="1"/>
            <c:pt idx="0">
              <c:v>Relationship Between Temperature &amp; Ice Cream Sales?</c:v>
            </c:pt>
          </c:strCache>
        </c:strRef>
      </c:tx>
      <c:overlay val="0"/>
      <c:txPr>
        <a:bodyPr/>
        <a:lstStyle/>
        <a:p>
          <a:pPr>
            <a:defRPr sz="1000"/>
          </a:pPr>
          <a:endParaRPr lang="en-US"/>
        </a:p>
      </c:txPr>
    </c:title>
    <c:autoTitleDeleted val="0"/>
    <c:plotArea>
      <c:layout>
        <c:manualLayout>
          <c:layoutTarget val="inner"/>
          <c:xMode val="edge"/>
          <c:yMode val="edge"/>
          <c:x val="0.19564218449171422"/>
          <c:y val="0.14957203266258387"/>
          <c:w val="0.76054969599824507"/>
          <c:h val="0.63627661125692625"/>
        </c:manualLayout>
      </c:layout>
      <c:scatterChart>
        <c:scatterStyle val="lineMarker"/>
        <c:varyColors val="0"/>
        <c:ser>
          <c:idx val="0"/>
          <c:order val="0"/>
          <c:tx>
            <c:strRef>
              <c:f>'2 Variable Xbar Lines'!$C$12</c:f>
              <c:strCache>
                <c:ptCount val="1"/>
                <c:pt idx="0">
                  <c:v>Sales Ice Cream</c:v>
                </c:pt>
              </c:strCache>
            </c:strRef>
          </c:tx>
          <c:spPr>
            <a:ln w="19050">
              <a:noFill/>
            </a:ln>
          </c:spPr>
          <c:trendline>
            <c:trendlineType val="linear"/>
            <c:dispRSqr val="0"/>
            <c:dispEq val="0"/>
          </c:trendline>
          <c:trendline>
            <c:trendlineType val="linear"/>
            <c:dispRSqr val="0"/>
            <c:dispEq val="0"/>
          </c:trendline>
          <c:xVal>
            <c:numRef>
              <c:f>'2 Variable Xbar Lines'!$B$13:$B$23</c:f>
              <c:numCache>
                <c:formatCode>General</c:formatCode>
                <c:ptCount val="11"/>
                <c:pt idx="0">
                  <c:v>91</c:v>
                </c:pt>
                <c:pt idx="1">
                  <c:v>45</c:v>
                </c:pt>
                <c:pt idx="2">
                  <c:v>46</c:v>
                </c:pt>
                <c:pt idx="3">
                  <c:v>83</c:v>
                </c:pt>
                <c:pt idx="4">
                  <c:v>76</c:v>
                </c:pt>
                <c:pt idx="5">
                  <c:v>96</c:v>
                </c:pt>
                <c:pt idx="6">
                  <c:v>75</c:v>
                </c:pt>
                <c:pt idx="7">
                  <c:v>42</c:v>
                </c:pt>
                <c:pt idx="8">
                  <c:v>70</c:v>
                </c:pt>
                <c:pt idx="9">
                  <c:v>47</c:v>
                </c:pt>
                <c:pt idx="10">
                  <c:v>58</c:v>
                </c:pt>
              </c:numCache>
            </c:numRef>
          </c:xVal>
          <c:yVal>
            <c:numRef>
              <c:f>'2 Variable Xbar Lines'!$C$13:$C$23</c:f>
              <c:numCache>
                <c:formatCode>"$"#,##0_);[Red]\("$"#,##0\)</c:formatCode>
                <c:ptCount val="11"/>
                <c:pt idx="0">
                  <c:v>7113</c:v>
                </c:pt>
                <c:pt idx="1">
                  <c:v>2044</c:v>
                </c:pt>
                <c:pt idx="2">
                  <c:v>1108</c:v>
                </c:pt>
                <c:pt idx="3">
                  <c:v>7093</c:v>
                </c:pt>
                <c:pt idx="4">
                  <c:v>3902</c:v>
                </c:pt>
                <c:pt idx="5">
                  <c:v>6676</c:v>
                </c:pt>
                <c:pt idx="6">
                  <c:v>5403</c:v>
                </c:pt>
                <c:pt idx="7">
                  <c:v>886</c:v>
                </c:pt>
                <c:pt idx="8">
                  <c:v>4740</c:v>
                </c:pt>
                <c:pt idx="9">
                  <c:v>2637</c:v>
                </c:pt>
                <c:pt idx="10">
                  <c:v>3150</c:v>
                </c:pt>
              </c:numCache>
            </c:numRef>
          </c:yVal>
          <c:smooth val="0"/>
        </c:ser>
        <c:dLbls>
          <c:showLegendKey val="0"/>
          <c:showVal val="0"/>
          <c:showCatName val="0"/>
          <c:showSerName val="0"/>
          <c:showPercent val="0"/>
          <c:showBubbleSize val="0"/>
        </c:dLbls>
        <c:axId val="847985264"/>
        <c:axId val="847985824"/>
      </c:scatterChart>
      <c:scatterChart>
        <c:scatterStyle val="smoothMarker"/>
        <c:varyColors val="0"/>
        <c:ser>
          <c:idx val="1"/>
          <c:order val="1"/>
          <c:tx>
            <c:strRef>
              <c:f>'2 Variable Xbar Lines'!$E$8</c:f>
              <c:strCache>
                <c:ptCount val="1"/>
                <c:pt idx="0">
                  <c:v>Xbar (F)</c:v>
                </c:pt>
              </c:strCache>
            </c:strRef>
          </c:tx>
          <c:marker>
            <c:symbol val="none"/>
          </c:marker>
          <c:xVal>
            <c:numRef>
              <c:f>'2 Variable Xbar Lines'!$E$9:$E$10</c:f>
              <c:numCache>
                <c:formatCode>0</c:formatCode>
                <c:ptCount val="2"/>
                <c:pt idx="0">
                  <c:v>66.272727272727266</c:v>
                </c:pt>
                <c:pt idx="1">
                  <c:v>66.272727272727266</c:v>
                </c:pt>
              </c:numCache>
            </c:numRef>
          </c:xVal>
          <c:yVal>
            <c:numRef>
              <c:f>'2 Variable Xbar Lines'!$F$9:$F$10</c:f>
              <c:numCache>
                <c:formatCode>General</c:formatCode>
                <c:ptCount val="2"/>
                <c:pt idx="0">
                  <c:v>0</c:v>
                </c:pt>
                <c:pt idx="1">
                  <c:v>10000</c:v>
                </c:pt>
              </c:numCache>
            </c:numRef>
          </c:yVal>
          <c:smooth val="1"/>
        </c:ser>
        <c:ser>
          <c:idx val="2"/>
          <c:order val="2"/>
          <c:tx>
            <c:strRef>
              <c:f>'2 Variable Xbar Lines'!$I$8</c:f>
              <c:strCache>
                <c:ptCount val="1"/>
                <c:pt idx="0">
                  <c:v>Ybar (IC Sales)</c:v>
                </c:pt>
              </c:strCache>
            </c:strRef>
          </c:tx>
          <c:spPr>
            <a:ln>
              <a:solidFill>
                <a:srgbClr val="0000FF"/>
              </a:solidFill>
            </a:ln>
          </c:spPr>
          <c:marker>
            <c:symbol val="none"/>
          </c:marker>
          <c:xVal>
            <c:numRef>
              <c:f>'2 Variable Xbar Lines'!$H$9:$H$10</c:f>
              <c:numCache>
                <c:formatCode>General</c:formatCode>
                <c:ptCount val="2"/>
                <c:pt idx="0">
                  <c:v>30</c:v>
                </c:pt>
                <c:pt idx="1">
                  <c:v>100</c:v>
                </c:pt>
              </c:numCache>
            </c:numRef>
          </c:xVal>
          <c:yVal>
            <c:numRef>
              <c:f>'2 Variable Xbar Lines'!$I$9:$I$10</c:f>
              <c:numCache>
                <c:formatCode>"$"#,##0_);[Red]\("$"#,##0\)</c:formatCode>
                <c:ptCount val="2"/>
                <c:pt idx="0">
                  <c:v>4068.3636363636365</c:v>
                </c:pt>
                <c:pt idx="1">
                  <c:v>4068.3636363636365</c:v>
                </c:pt>
              </c:numCache>
            </c:numRef>
          </c:yVal>
          <c:smooth val="1"/>
        </c:ser>
        <c:dLbls>
          <c:showLegendKey val="0"/>
          <c:showVal val="0"/>
          <c:showCatName val="0"/>
          <c:showSerName val="0"/>
          <c:showPercent val="0"/>
          <c:showBubbleSize val="0"/>
        </c:dLbls>
        <c:axId val="847985264"/>
        <c:axId val="847985824"/>
      </c:scatterChart>
      <c:valAx>
        <c:axId val="847985264"/>
        <c:scaling>
          <c:orientation val="minMax"/>
          <c:max val="100"/>
          <c:min val="30"/>
        </c:scaling>
        <c:delete val="0"/>
        <c:axPos val="b"/>
        <c:title>
          <c:tx>
            <c:strRef>
              <c:f>'2 Variable Xbar Lines'!$B$12</c:f>
              <c:strCache>
                <c:ptCount val="1"/>
                <c:pt idx="0">
                  <c:v>Temperature (F)</c:v>
                </c:pt>
              </c:strCache>
            </c:strRef>
          </c:tx>
          <c:overlay val="0"/>
        </c:title>
        <c:numFmt formatCode="General" sourceLinked="1"/>
        <c:majorTickMark val="out"/>
        <c:minorTickMark val="none"/>
        <c:tickLblPos val="nextTo"/>
        <c:crossAx val="847985824"/>
        <c:crosses val="autoZero"/>
        <c:crossBetween val="midCat"/>
      </c:valAx>
      <c:valAx>
        <c:axId val="847985824"/>
        <c:scaling>
          <c:orientation val="minMax"/>
        </c:scaling>
        <c:delete val="0"/>
        <c:axPos val="l"/>
        <c:title>
          <c:tx>
            <c:strRef>
              <c:f>'2 Variable Xbar Lines'!$C$12</c:f>
              <c:strCache>
                <c:ptCount val="1"/>
                <c:pt idx="0">
                  <c:v>Sales Ice Cream</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479852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'SC(N) (an)'!$A$10</c:f>
          <c:strCache>
            <c:ptCount val="1"/>
            <c:pt idx="0">
              <c:v>Indirect (inverse) / Negative Relationship: as x increases, y decreases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'SC(N) (an)'!$B$12</c:f>
              <c:strCache>
                <c:ptCount val="1"/>
                <c:pt idx="0">
                  <c:v>Grade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6952580927384078"/>
                  <c:y val="-0.560441819772528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'SC(N) (an)'!$A$13:$A$27</c:f>
              <c:numCache>
                <c:formatCode>General</c:formatCode>
                <c:ptCount val="15"/>
                <c:pt idx="0">
                  <c:v>2</c:v>
                </c:pt>
                <c:pt idx="1">
                  <c:v>3</c:v>
                </c:pt>
                <c:pt idx="2">
                  <c:v>8</c:v>
                </c:pt>
                <c:pt idx="3">
                  <c:v>2</c:v>
                </c:pt>
                <c:pt idx="4">
                  <c:v>0</c:v>
                </c:pt>
                <c:pt idx="5">
                  <c:v>1</c:v>
                </c:pt>
                <c:pt idx="6">
                  <c:v>3</c:v>
                </c:pt>
                <c:pt idx="7">
                  <c:v>3</c:v>
                </c:pt>
                <c:pt idx="8">
                  <c:v>2</c:v>
                </c:pt>
                <c:pt idx="9">
                  <c:v>1</c:v>
                </c:pt>
                <c:pt idx="10">
                  <c:v>10</c:v>
                </c:pt>
                <c:pt idx="11">
                  <c:v>0</c:v>
                </c:pt>
                <c:pt idx="12">
                  <c:v>2</c:v>
                </c:pt>
                <c:pt idx="13">
                  <c:v>0</c:v>
                </c:pt>
                <c:pt idx="14">
                  <c:v>2</c:v>
                </c:pt>
              </c:numCache>
            </c:numRef>
          </c:xVal>
          <c:yVal>
            <c:numRef>
              <c:f>'SC(N) (an)'!$B$13:$B$27</c:f>
              <c:numCache>
                <c:formatCode>General</c:formatCode>
                <c:ptCount val="15"/>
                <c:pt idx="0">
                  <c:v>2.9</c:v>
                </c:pt>
                <c:pt idx="1">
                  <c:v>4</c:v>
                </c:pt>
                <c:pt idx="2">
                  <c:v>2</c:v>
                </c:pt>
                <c:pt idx="3">
                  <c:v>2.5</c:v>
                </c:pt>
                <c:pt idx="4">
                  <c:v>3.8</c:v>
                </c:pt>
                <c:pt idx="5">
                  <c:v>3.3</c:v>
                </c:pt>
                <c:pt idx="6">
                  <c:v>1.8</c:v>
                </c:pt>
                <c:pt idx="7">
                  <c:v>1.2</c:v>
                </c:pt>
                <c:pt idx="8">
                  <c:v>2.4</c:v>
                </c:pt>
                <c:pt idx="9">
                  <c:v>2.8</c:v>
                </c:pt>
                <c:pt idx="10">
                  <c:v>0</c:v>
                </c:pt>
                <c:pt idx="11">
                  <c:v>3.4</c:v>
                </c:pt>
                <c:pt idx="12">
                  <c:v>4</c:v>
                </c:pt>
                <c:pt idx="13">
                  <c:v>3.6</c:v>
                </c:pt>
                <c:pt idx="14">
                  <c:v>3.8</c:v>
                </c:pt>
              </c:numCache>
            </c:numRef>
          </c:yVal>
          <c:smooth val="0"/>
        </c:ser>
        <c:dLbls>
          <c:showLegendKey val="0"/>
          <c:showVal val="0"/>
          <c:showCatName val="0"/>
          <c:showSerName val="0"/>
          <c:showPercent val="0"/>
          <c:showBubbleSize val="0"/>
        </c:dLbls>
        <c:axId val="274042800"/>
        <c:axId val="274045040"/>
      </c:scatterChart>
      <c:valAx>
        <c:axId val="274042800"/>
        <c:scaling>
          <c:orientation val="minMax"/>
        </c:scaling>
        <c:delete val="0"/>
        <c:axPos val="b"/>
        <c:majorGridlines>
          <c:spPr>
            <a:ln w="9525" cap="flat" cmpd="sng" algn="ctr">
              <a:solidFill>
                <a:schemeClr val="tx1">
                  <a:lumMod val="15000"/>
                  <a:lumOff val="85000"/>
                </a:schemeClr>
              </a:solidFill>
              <a:round/>
            </a:ln>
            <a:effectLst/>
          </c:spPr>
        </c:majorGridlines>
        <c:title>
          <c:tx>
            <c:strRef>
              <c:f>'SC(N) (an)'!$A$12</c:f>
              <c:strCache>
                <c:ptCount val="1"/>
                <c:pt idx="0">
                  <c:v>Absences In Class</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045040"/>
        <c:crosses val="autoZero"/>
        <c:crossBetween val="midCat"/>
      </c:valAx>
      <c:valAx>
        <c:axId val="274045040"/>
        <c:scaling>
          <c:orientation val="minMax"/>
        </c:scaling>
        <c:delete val="0"/>
        <c:axPos val="l"/>
        <c:majorGridlines>
          <c:spPr>
            <a:ln w="9525" cap="flat" cmpd="sng" algn="ctr">
              <a:solidFill>
                <a:schemeClr val="tx1">
                  <a:lumMod val="15000"/>
                  <a:lumOff val="85000"/>
                </a:schemeClr>
              </a:solidFill>
              <a:round/>
            </a:ln>
            <a:effectLst/>
          </c:spPr>
        </c:majorGridlines>
        <c:title>
          <c:tx>
            <c:strRef>
              <c:f>'SC(N) (an)'!$B$12</c:f>
              <c:strCache>
                <c:ptCount val="1"/>
                <c:pt idx="0">
                  <c:v>Grade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042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Lines'!$B$52</c:f>
          <c:strCache>
            <c:ptCount val="1"/>
            <c:pt idx="0">
              <c:v>Relationship Between # of Years Using Excel &amp; Expert Rating</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Lines'!$C$57</c:f>
              <c:strCache>
                <c:ptCount val="1"/>
                <c:pt idx="0">
                  <c:v>Excel Expert Rating</c:v>
                </c:pt>
              </c:strCache>
            </c:strRef>
          </c:tx>
          <c:spPr>
            <a:ln w="19050">
              <a:noFill/>
            </a:ln>
          </c:spPr>
          <c:xVal>
            <c:numRef>
              <c:f>'2 Variable Xbar Lines'!$B$58:$B$70</c:f>
              <c:numCache>
                <c:formatCode>General</c:formatCode>
                <c:ptCount val="13"/>
                <c:pt idx="0">
                  <c:v>3</c:v>
                </c:pt>
                <c:pt idx="1">
                  <c:v>8</c:v>
                </c:pt>
                <c:pt idx="2">
                  <c:v>6</c:v>
                </c:pt>
                <c:pt idx="3">
                  <c:v>11</c:v>
                </c:pt>
                <c:pt idx="4">
                  <c:v>20</c:v>
                </c:pt>
                <c:pt idx="5">
                  <c:v>7</c:v>
                </c:pt>
                <c:pt idx="6">
                  <c:v>9</c:v>
                </c:pt>
                <c:pt idx="7">
                  <c:v>3</c:v>
                </c:pt>
                <c:pt idx="8">
                  <c:v>19</c:v>
                </c:pt>
                <c:pt idx="9">
                  <c:v>2</c:v>
                </c:pt>
                <c:pt idx="10">
                  <c:v>16</c:v>
                </c:pt>
                <c:pt idx="11">
                  <c:v>12</c:v>
                </c:pt>
                <c:pt idx="12">
                  <c:v>1</c:v>
                </c:pt>
              </c:numCache>
            </c:numRef>
          </c:xVal>
          <c:yVal>
            <c:numRef>
              <c:f>'2 Variable Xbar Lines'!$C$58:$C$70</c:f>
              <c:numCache>
                <c:formatCode>General</c:formatCode>
                <c:ptCount val="13"/>
                <c:pt idx="0">
                  <c:v>5</c:v>
                </c:pt>
                <c:pt idx="1">
                  <c:v>1</c:v>
                </c:pt>
                <c:pt idx="2">
                  <c:v>9</c:v>
                </c:pt>
                <c:pt idx="3">
                  <c:v>5</c:v>
                </c:pt>
                <c:pt idx="4">
                  <c:v>3</c:v>
                </c:pt>
                <c:pt idx="5">
                  <c:v>4</c:v>
                </c:pt>
                <c:pt idx="6">
                  <c:v>10</c:v>
                </c:pt>
                <c:pt idx="7">
                  <c:v>6</c:v>
                </c:pt>
                <c:pt idx="8">
                  <c:v>10</c:v>
                </c:pt>
                <c:pt idx="9">
                  <c:v>1</c:v>
                </c:pt>
                <c:pt idx="10">
                  <c:v>2</c:v>
                </c:pt>
                <c:pt idx="11">
                  <c:v>7</c:v>
                </c:pt>
                <c:pt idx="12">
                  <c:v>6</c:v>
                </c:pt>
              </c:numCache>
            </c:numRef>
          </c:yVal>
          <c:smooth val="0"/>
        </c:ser>
        <c:dLbls>
          <c:showLegendKey val="0"/>
          <c:showVal val="0"/>
          <c:showCatName val="0"/>
          <c:showSerName val="0"/>
          <c:showPercent val="0"/>
          <c:showBubbleSize val="0"/>
        </c:dLbls>
        <c:axId val="847989744"/>
        <c:axId val="847990304"/>
      </c:scatterChart>
      <c:scatterChart>
        <c:scatterStyle val="smoothMarker"/>
        <c:varyColors val="0"/>
        <c:ser>
          <c:idx val="1"/>
          <c:order val="1"/>
          <c:tx>
            <c:strRef>
              <c:f>'2 Variable Xbar Lines'!$E$53</c:f>
              <c:strCache>
                <c:ptCount val="1"/>
                <c:pt idx="0">
                  <c:v>Xbar (Years)</c:v>
                </c:pt>
              </c:strCache>
            </c:strRef>
          </c:tx>
          <c:marker>
            <c:symbol val="none"/>
          </c:marker>
          <c:xVal>
            <c:numRef>
              <c:f>'2 Variable Xbar Lines'!$E$54:$E$55</c:f>
              <c:numCache>
                <c:formatCode>0</c:formatCode>
                <c:ptCount val="2"/>
                <c:pt idx="0">
                  <c:v>9</c:v>
                </c:pt>
                <c:pt idx="1">
                  <c:v>9</c:v>
                </c:pt>
              </c:numCache>
            </c:numRef>
          </c:xVal>
          <c:yVal>
            <c:numRef>
              <c:f>'2 Variable Xbar Lines'!$F$54:$F$55</c:f>
              <c:numCache>
                <c:formatCode>General</c:formatCode>
                <c:ptCount val="2"/>
                <c:pt idx="0">
                  <c:v>0</c:v>
                </c:pt>
                <c:pt idx="1">
                  <c:v>12</c:v>
                </c:pt>
              </c:numCache>
            </c:numRef>
          </c:yVal>
          <c:smooth val="1"/>
        </c:ser>
        <c:ser>
          <c:idx val="2"/>
          <c:order val="2"/>
          <c:tx>
            <c:strRef>
              <c:f>'2 Variable Xbar Lines'!$I$53</c:f>
              <c:strCache>
                <c:ptCount val="1"/>
                <c:pt idx="0">
                  <c:v>Ybar (Rating)</c:v>
                </c:pt>
              </c:strCache>
            </c:strRef>
          </c:tx>
          <c:spPr>
            <a:ln w="19050">
              <a:solidFill>
                <a:srgbClr val="0000FF"/>
              </a:solidFill>
            </a:ln>
          </c:spPr>
          <c:marker>
            <c:symbol val="none"/>
          </c:marker>
          <c:xVal>
            <c:numRef>
              <c:f>'2 Variable Xbar Lines'!$H$54:$H$55</c:f>
              <c:numCache>
                <c:formatCode>General</c:formatCode>
                <c:ptCount val="2"/>
                <c:pt idx="0">
                  <c:v>0</c:v>
                </c:pt>
                <c:pt idx="1">
                  <c:v>22</c:v>
                </c:pt>
              </c:numCache>
            </c:numRef>
          </c:xVal>
          <c:yVal>
            <c:numRef>
              <c:f>'2 Variable Xbar Lines'!$I$54:$I$55</c:f>
              <c:numCache>
                <c:formatCode>0</c:formatCode>
                <c:ptCount val="2"/>
                <c:pt idx="0">
                  <c:v>5.3076923076923075</c:v>
                </c:pt>
                <c:pt idx="1">
                  <c:v>5.3076923076923075</c:v>
                </c:pt>
              </c:numCache>
            </c:numRef>
          </c:yVal>
          <c:smooth val="1"/>
        </c:ser>
        <c:dLbls>
          <c:showLegendKey val="0"/>
          <c:showVal val="0"/>
          <c:showCatName val="0"/>
          <c:showSerName val="0"/>
          <c:showPercent val="0"/>
          <c:showBubbleSize val="0"/>
        </c:dLbls>
        <c:axId val="847989744"/>
        <c:axId val="847990304"/>
      </c:scatterChart>
      <c:valAx>
        <c:axId val="847989744"/>
        <c:scaling>
          <c:orientation val="minMax"/>
        </c:scaling>
        <c:delete val="0"/>
        <c:axPos val="b"/>
        <c:title>
          <c:tx>
            <c:strRef>
              <c:f>'2 Variable Xbar Lines'!$B$57</c:f>
              <c:strCache>
                <c:ptCount val="1"/>
                <c:pt idx="0">
                  <c:v># Of Years Using Excel</c:v>
                </c:pt>
              </c:strCache>
            </c:strRef>
          </c:tx>
          <c:overlay val="0"/>
        </c:title>
        <c:numFmt formatCode="General" sourceLinked="1"/>
        <c:majorTickMark val="out"/>
        <c:minorTickMark val="none"/>
        <c:tickLblPos val="nextTo"/>
        <c:crossAx val="847990304"/>
        <c:crosses val="autoZero"/>
        <c:crossBetween val="midCat"/>
      </c:valAx>
      <c:valAx>
        <c:axId val="847990304"/>
        <c:scaling>
          <c:orientation val="minMax"/>
          <c:max val="12"/>
        </c:scaling>
        <c:delete val="0"/>
        <c:axPos val="l"/>
        <c:majorGridlines/>
        <c:title>
          <c:tx>
            <c:strRef>
              <c:f>'2 Variable Xbar Lines'!$C$57</c:f>
              <c:strCache>
                <c:ptCount val="1"/>
                <c:pt idx="0">
                  <c:v>Excel Expert Rating</c:v>
                </c:pt>
              </c:strCache>
            </c:strRef>
          </c:tx>
          <c:overlay val="0"/>
          <c:txPr>
            <a:bodyPr rot="-5400000" vert="horz"/>
            <a:lstStyle/>
            <a:p>
              <a:pPr>
                <a:defRPr/>
              </a:pPr>
              <a:endParaRPr lang="en-US"/>
            </a:p>
          </c:txPr>
        </c:title>
        <c:numFmt formatCode="General" sourceLinked="1"/>
        <c:majorTickMark val="out"/>
        <c:minorTickMark val="none"/>
        <c:tickLblPos val="nextTo"/>
        <c:crossAx val="847989744"/>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Scatter'!$B$112</c:f>
          <c:strCache>
            <c:ptCount val="1"/>
            <c:pt idx="0">
              <c:v>Relationship Between Temperature and Energy Expense, relationship looks nonlinear: as x increases, y decreases for a while and then increases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 Scatter'!$C$117</c:f>
              <c:strCache>
                <c:ptCount val="1"/>
                <c:pt idx="0">
                  <c:v>Energy Expense Y</c:v>
                </c:pt>
              </c:strCache>
            </c:strRef>
          </c:tx>
          <c:spPr>
            <a:ln w="19050" cap="rnd">
              <a:noFill/>
              <a:round/>
            </a:ln>
            <a:effectLst/>
          </c:spPr>
          <c:marker>
            <c:symbol val="circle"/>
            <c:size val="5"/>
            <c:spPr>
              <a:solidFill>
                <a:schemeClr val="accent1"/>
              </a:solidFill>
              <a:ln w="9525">
                <a:solidFill>
                  <a:schemeClr val="accent1"/>
                </a:solidFill>
              </a:ln>
              <a:effectLst/>
            </c:spPr>
          </c:marker>
          <c:xVal>
            <c:numRef>
              <c:f>'2 Variable Scatter'!$B$118:$B$471</c:f>
              <c:numCache>
                <c:formatCode>General</c:formatCode>
                <c:ptCount val="354"/>
                <c:pt idx="0">
                  <c:v>46</c:v>
                </c:pt>
                <c:pt idx="1">
                  <c:v>52</c:v>
                </c:pt>
                <c:pt idx="2">
                  <c:v>55</c:v>
                </c:pt>
                <c:pt idx="3">
                  <c:v>46</c:v>
                </c:pt>
                <c:pt idx="4">
                  <c:v>47</c:v>
                </c:pt>
                <c:pt idx="5">
                  <c:v>50</c:v>
                </c:pt>
                <c:pt idx="6">
                  <c:v>36</c:v>
                </c:pt>
                <c:pt idx="7">
                  <c:v>47</c:v>
                </c:pt>
                <c:pt idx="8">
                  <c:v>40</c:v>
                </c:pt>
                <c:pt idx="9">
                  <c:v>46</c:v>
                </c:pt>
                <c:pt idx="10">
                  <c:v>55</c:v>
                </c:pt>
                <c:pt idx="11">
                  <c:v>40</c:v>
                </c:pt>
                <c:pt idx="12">
                  <c:v>53</c:v>
                </c:pt>
                <c:pt idx="13">
                  <c:v>44</c:v>
                </c:pt>
                <c:pt idx="14">
                  <c:v>48</c:v>
                </c:pt>
                <c:pt idx="15">
                  <c:v>46</c:v>
                </c:pt>
                <c:pt idx="16">
                  <c:v>56</c:v>
                </c:pt>
                <c:pt idx="17">
                  <c:v>36</c:v>
                </c:pt>
                <c:pt idx="18">
                  <c:v>38</c:v>
                </c:pt>
                <c:pt idx="19">
                  <c:v>37</c:v>
                </c:pt>
                <c:pt idx="20">
                  <c:v>44</c:v>
                </c:pt>
                <c:pt idx="21">
                  <c:v>30</c:v>
                </c:pt>
                <c:pt idx="22">
                  <c:v>48</c:v>
                </c:pt>
                <c:pt idx="23">
                  <c:v>37</c:v>
                </c:pt>
                <c:pt idx="24">
                  <c:v>43</c:v>
                </c:pt>
                <c:pt idx="25">
                  <c:v>39</c:v>
                </c:pt>
                <c:pt idx="26">
                  <c:v>34</c:v>
                </c:pt>
                <c:pt idx="27">
                  <c:v>33</c:v>
                </c:pt>
                <c:pt idx="28">
                  <c:v>38</c:v>
                </c:pt>
                <c:pt idx="29">
                  <c:v>38</c:v>
                </c:pt>
                <c:pt idx="30">
                  <c:v>37</c:v>
                </c:pt>
                <c:pt idx="31">
                  <c:v>35</c:v>
                </c:pt>
                <c:pt idx="32">
                  <c:v>53</c:v>
                </c:pt>
                <c:pt idx="33">
                  <c:v>55</c:v>
                </c:pt>
                <c:pt idx="34">
                  <c:v>58</c:v>
                </c:pt>
                <c:pt idx="35">
                  <c:v>41</c:v>
                </c:pt>
                <c:pt idx="36">
                  <c:v>43</c:v>
                </c:pt>
                <c:pt idx="37">
                  <c:v>43</c:v>
                </c:pt>
                <c:pt idx="38">
                  <c:v>32</c:v>
                </c:pt>
                <c:pt idx="39">
                  <c:v>53</c:v>
                </c:pt>
                <c:pt idx="40">
                  <c:v>54</c:v>
                </c:pt>
                <c:pt idx="41">
                  <c:v>56</c:v>
                </c:pt>
                <c:pt idx="42">
                  <c:v>52</c:v>
                </c:pt>
                <c:pt idx="43">
                  <c:v>57</c:v>
                </c:pt>
                <c:pt idx="44">
                  <c:v>51</c:v>
                </c:pt>
                <c:pt idx="45">
                  <c:v>40</c:v>
                </c:pt>
                <c:pt idx="46">
                  <c:v>32</c:v>
                </c:pt>
                <c:pt idx="47">
                  <c:v>34</c:v>
                </c:pt>
                <c:pt idx="48">
                  <c:v>37</c:v>
                </c:pt>
                <c:pt idx="49">
                  <c:v>39</c:v>
                </c:pt>
                <c:pt idx="50">
                  <c:v>22</c:v>
                </c:pt>
                <c:pt idx="51">
                  <c:v>38</c:v>
                </c:pt>
                <c:pt idx="52">
                  <c:v>40</c:v>
                </c:pt>
                <c:pt idx="53">
                  <c:v>51</c:v>
                </c:pt>
                <c:pt idx="54">
                  <c:v>32</c:v>
                </c:pt>
                <c:pt idx="55">
                  <c:v>45</c:v>
                </c:pt>
                <c:pt idx="56">
                  <c:v>40</c:v>
                </c:pt>
                <c:pt idx="57">
                  <c:v>52</c:v>
                </c:pt>
                <c:pt idx="58">
                  <c:v>25</c:v>
                </c:pt>
                <c:pt idx="59">
                  <c:v>42</c:v>
                </c:pt>
                <c:pt idx="60">
                  <c:v>45</c:v>
                </c:pt>
                <c:pt idx="61">
                  <c:v>31</c:v>
                </c:pt>
                <c:pt idx="62">
                  <c:v>51</c:v>
                </c:pt>
                <c:pt idx="63">
                  <c:v>34</c:v>
                </c:pt>
                <c:pt idx="64">
                  <c:v>21</c:v>
                </c:pt>
                <c:pt idx="65">
                  <c:v>55</c:v>
                </c:pt>
                <c:pt idx="66">
                  <c:v>24</c:v>
                </c:pt>
                <c:pt idx="67">
                  <c:v>42</c:v>
                </c:pt>
                <c:pt idx="68">
                  <c:v>38</c:v>
                </c:pt>
                <c:pt idx="69">
                  <c:v>48</c:v>
                </c:pt>
                <c:pt idx="70">
                  <c:v>40</c:v>
                </c:pt>
                <c:pt idx="71">
                  <c:v>45</c:v>
                </c:pt>
                <c:pt idx="72">
                  <c:v>45</c:v>
                </c:pt>
                <c:pt idx="73">
                  <c:v>46</c:v>
                </c:pt>
                <c:pt idx="74">
                  <c:v>33</c:v>
                </c:pt>
                <c:pt idx="75">
                  <c:v>37</c:v>
                </c:pt>
                <c:pt idx="76">
                  <c:v>24</c:v>
                </c:pt>
                <c:pt idx="77">
                  <c:v>36</c:v>
                </c:pt>
                <c:pt idx="78">
                  <c:v>37</c:v>
                </c:pt>
                <c:pt idx="79">
                  <c:v>47</c:v>
                </c:pt>
                <c:pt idx="80">
                  <c:v>64</c:v>
                </c:pt>
                <c:pt idx="81">
                  <c:v>60</c:v>
                </c:pt>
                <c:pt idx="82">
                  <c:v>50</c:v>
                </c:pt>
                <c:pt idx="83">
                  <c:v>62</c:v>
                </c:pt>
                <c:pt idx="84">
                  <c:v>50</c:v>
                </c:pt>
                <c:pt idx="85">
                  <c:v>62</c:v>
                </c:pt>
                <c:pt idx="86">
                  <c:v>68</c:v>
                </c:pt>
                <c:pt idx="87">
                  <c:v>65</c:v>
                </c:pt>
                <c:pt idx="88">
                  <c:v>57</c:v>
                </c:pt>
                <c:pt idx="89">
                  <c:v>53</c:v>
                </c:pt>
                <c:pt idx="90">
                  <c:v>43</c:v>
                </c:pt>
                <c:pt idx="91">
                  <c:v>39</c:v>
                </c:pt>
                <c:pt idx="92">
                  <c:v>61</c:v>
                </c:pt>
                <c:pt idx="93">
                  <c:v>42</c:v>
                </c:pt>
                <c:pt idx="94">
                  <c:v>42</c:v>
                </c:pt>
                <c:pt idx="95">
                  <c:v>52</c:v>
                </c:pt>
                <c:pt idx="96">
                  <c:v>68</c:v>
                </c:pt>
                <c:pt idx="97">
                  <c:v>50</c:v>
                </c:pt>
                <c:pt idx="98">
                  <c:v>46</c:v>
                </c:pt>
                <c:pt idx="99">
                  <c:v>58</c:v>
                </c:pt>
                <c:pt idx="100">
                  <c:v>56</c:v>
                </c:pt>
                <c:pt idx="101">
                  <c:v>61</c:v>
                </c:pt>
                <c:pt idx="102">
                  <c:v>56</c:v>
                </c:pt>
                <c:pt idx="103">
                  <c:v>61</c:v>
                </c:pt>
                <c:pt idx="104">
                  <c:v>67</c:v>
                </c:pt>
                <c:pt idx="105">
                  <c:v>68</c:v>
                </c:pt>
                <c:pt idx="106">
                  <c:v>61</c:v>
                </c:pt>
                <c:pt idx="107">
                  <c:v>52</c:v>
                </c:pt>
                <c:pt idx="108">
                  <c:v>63</c:v>
                </c:pt>
                <c:pt idx="109">
                  <c:v>80</c:v>
                </c:pt>
                <c:pt idx="110">
                  <c:v>75</c:v>
                </c:pt>
                <c:pt idx="111">
                  <c:v>51</c:v>
                </c:pt>
                <c:pt idx="112">
                  <c:v>44</c:v>
                </c:pt>
                <c:pt idx="113">
                  <c:v>79</c:v>
                </c:pt>
                <c:pt idx="114">
                  <c:v>61</c:v>
                </c:pt>
                <c:pt idx="115">
                  <c:v>49</c:v>
                </c:pt>
                <c:pt idx="116">
                  <c:v>80</c:v>
                </c:pt>
                <c:pt idx="117">
                  <c:v>47</c:v>
                </c:pt>
                <c:pt idx="118">
                  <c:v>77</c:v>
                </c:pt>
                <c:pt idx="119">
                  <c:v>60</c:v>
                </c:pt>
                <c:pt idx="120">
                  <c:v>54</c:v>
                </c:pt>
                <c:pt idx="121">
                  <c:v>44</c:v>
                </c:pt>
                <c:pt idx="122">
                  <c:v>50</c:v>
                </c:pt>
                <c:pt idx="123">
                  <c:v>69</c:v>
                </c:pt>
                <c:pt idx="124">
                  <c:v>59</c:v>
                </c:pt>
                <c:pt idx="125">
                  <c:v>81</c:v>
                </c:pt>
                <c:pt idx="126">
                  <c:v>82</c:v>
                </c:pt>
                <c:pt idx="127">
                  <c:v>59</c:v>
                </c:pt>
                <c:pt idx="128">
                  <c:v>47</c:v>
                </c:pt>
                <c:pt idx="129">
                  <c:v>71</c:v>
                </c:pt>
                <c:pt idx="130">
                  <c:v>45</c:v>
                </c:pt>
                <c:pt idx="131">
                  <c:v>65</c:v>
                </c:pt>
                <c:pt idx="132">
                  <c:v>78</c:v>
                </c:pt>
                <c:pt idx="133">
                  <c:v>54</c:v>
                </c:pt>
                <c:pt idx="134">
                  <c:v>46</c:v>
                </c:pt>
                <c:pt idx="135">
                  <c:v>81</c:v>
                </c:pt>
                <c:pt idx="136">
                  <c:v>52</c:v>
                </c:pt>
                <c:pt idx="137">
                  <c:v>79</c:v>
                </c:pt>
                <c:pt idx="138">
                  <c:v>77</c:v>
                </c:pt>
                <c:pt idx="139">
                  <c:v>66</c:v>
                </c:pt>
                <c:pt idx="140">
                  <c:v>60</c:v>
                </c:pt>
                <c:pt idx="141">
                  <c:v>66</c:v>
                </c:pt>
                <c:pt idx="142">
                  <c:v>63</c:v>
                </c:pt>
                <c:pt idx="143">
                  <c:v>76</c:v>
                </c:pt>
                <c:pt idx="144">
                  <c:v>64</c:v>
                </c:pt>
                <c:pt idx="145">
                  <c:v>54</c:v>
                </c:pt>
                <c:pt idx="146">
                  <c:v>62</c:v>
                </c:pt>
                <c:pt idx="147">
                  <c:v>75</c:v>
                </c:pt>
                <c:pt idx="148">
                  <c:v>60</c:v>
                </c:pt>
                <c:pt idx="149">
                  <c:v>61</c:v>
                </c:pt>
                <c:pt idx="150">
                  <c:v>74</c:v>
                </c:pt>
                <c:pt idx="151">
                  <c:v>72</c:v>
                </c:pt>
                <c:pt idx="152">
                  <c:v>77</c:v>
                </c:pt>
                <c:pt idx="153">
                  <c:v>56</c:v>
                </c:pt>
                <c:pt idx="154">
                  <c:v>73</c:v>
                </c:pt>
                <c:pt idx="155">
                  <c:v>60</c:v>
                </c:pt>
                <c:pt idx="156">
                  <c:v>72</c:v>
                </c:pt>
                <c:pt idx="157">
                  <c:v>66</c:v>
                </c:pt>
                <c:pt idx="158">
                  <c:v>57</c:v>
                </c:pt>
                <c:pt idx="159">
                  <c:v>57</c:v>
                </c:pt>
                <c:pt idx="160">
                  <c:v>78</c:v>
                </c:pt>
                <c:pt idx="161">
                  <c:v>56</c:v>
                </c:pt>
                <c:pt idx="162">
                  <c:v>59</c:v>
                </c:pt>
                <c:pt idx="163">
                  <c:v>71</c:v>
                </c:pt>
                <c:pt idx="164">
                  <c:v>66</c:v>
                </c:pt>
                <c:pt idx="165">
                  <c:v>58</c:v>
                </c:pt>
                <c:pt idx="166">
                  <c:v>67</c:v>
                </c:pt>
                <c:pt idx="167">
                  <c:v>66</c:v>
                </c:pt>
                <c:pt idx="168">
                  <c:v>76</c:v>
                </c:pt>
                <c:pt idx="169">
                  <c:v>57</c:v>
                </c:pt>
                <c:pt idx="170">
                  <c:v>72</c:v>
                </c:pt>
                <c:pt idx="171">
                  <c:v>62</c:v>
                </c:pt>
                <c:pt idx="172">
                  <c:v>79</c:v>
                </c:pt>
                <c:pt idx="173">
                  <c:v>83</c:v>
                </c:pt>
                <c:pt idx="174">
                  <c:v>71</c:v>
                </c:pt>
                <c:pt idx="175">
                  <c:v>78</c:v>
                </c:pt>
                <c:pt idx="176">
                  <c:v>70</c:v>
                </c:pt>
                <c:pt idx="177">
                  <c:v>81</c:v>
                </c:pt>
                <c:pt idx="178">
                  <c:v>74</c:v>
                </c:pt>
                <c:pt idx="179">
                  <c:v>92</c:v>
                </c:pt>
                <c:pt idx="180">
                  <c:v>78</c:v>
                </c:pt>
                <c:pt idx="181">
                  <c:v>87</c:v>
                </c:pt>
                <c:pt idx="182">
                  <c:v>62</c:v>
                </c:pt>
                <c:pt idx="183">
                  <c:v>85</c:v>
                </c:pt>
                <c:pt idx="184">
                  <c:v>92</c:v>
                </c:pt>
                <c:pt idx="185">
                  <c:v>84</c:v>
                </c:pt>
                <c:pt idx="186">
                  <c:v>90</c:v>
                </c:pt>
                <c:pt idx="187">
                  <c:v>66</c:v>
                </c:pt>
                <c:pt idx="188">
                  <c:v>67</c:v>
                </c:pt>
                <c:pt idx="189">
                  <c:v>79</c:v>
                </c:pt>
                <c:pt idx="190">
                  <c:v>74</c:v>
                </c:pt>
                <c:pt idx="191">
                  <c:v>84</c:v>
                </c:pt>
                <c:pt idx="192">
                  <c:v>73</c:v>
                </c:pt>
                <c:pt idx="193">
                  <c:v>72</c:v>
                </c:pt>
                <c:pt idx="194">
                  <c:v>89</c:v>
                </c:pt>
                <c:pt idx="195">
                  <c:v>75</c:v>
                </c:pt>
                <c:pt idx="196">
                  <c:v>80</c:v>
                </c:pt>
                <c:pt idx="197">
                  <c:v>65</c:v>
                </c:pt>
                <c:pt idx="198">
                  <c:v>71</c:v>
                </c:pt>
                <c:pt idx="199">
                  <c:v>91</c:v>
                </c:pt>
                <c:pt idx="200">
                  <c:v>89</c:v>
                </c:pt>
                <c:pt idx="201">
                  <c:v>98</c:v>
                </c:pt>
                <c:pt idx="202">
                  <c:v>91</c:v>
                </c:pt>
                <c:pt idx="203">
                  <c:v>82</c:v>
                </c:pt>
                <c:pt idx="204">
                  <c:v>93</c:v>
                </c:pt>
                <c:pt idx="205">
                  <c:v>73</c:v>
                </c:pt>
                <c:pt idx="206">
                  <c:v>99</c:v>
                </c:pt>
                <c:pt idx="207">
                  <c:v>85</c:v>
                </c:pt>
                <c:pt idx="208">
                  <c:v>71</c:v>
                </c:pt>
                <c:pt idx="209">
                  <c:v>90</c:v>
                </c:pt>
                <c:pt idx="210">
                  <c:v>71</c:v>
                </c:pt>
                <c:pt idx="211">
                  <c:v>97</c:v>
                </c:pt>
                <c:pt idx="212">
                  <c:v>100</c:v>
                </c:pt>
                <c:pt idx="213">
                  <c:v>96</c:v>
                </c:pt>
                <c:pt idx="214">
                  <c:v>75</c:v>
                </c:pt>
                <c:pt idx="215">
                  <c:v>80</c:v>
                </c:pt>
                <c:pt idx="216">
                  <c:v>74</c:v>
                </c:pt>
                <c:pt idx="217">
                  <c:v>84</c:v>
                </c:pt>
                <c:pt idx="218">
                  <c:v>94</c:v>
                </c:pt>
                <c:pt idx="219">
                  <c:v>99</c:v>
                </c:pt>
                <c:pt idx="220">
                  <c:v>94</c:v>
                </c:pt>
                <c:pt idx="221">
                  <c:v>95</c:v>
                </c:pt>
                <c:pt idx="222">
                  <c:v>88</c:v>
                </c:pt>
                <c:pt idx="223">
                  <c:v>83</c:v>
                </c:pt>
                <c:pt idx="224">
                  <c:v>89</c:v>
                </c:pt>
                <c:pt idx="225">
                  <c:v>79</c:v>
                </c:pt>
                <c:pt idx="226">
                  <c:v>92</c:v>
                </c:pt>
                <c:pt idx="227">
                  <c:v>100</c:v>
                </c:pt>
                <c:pt idx="228">
                  <c:v>80</c:v>
                </c:pt>
                <c:pt idx="229">
                  <c:v>97</c:v>
                </c:pt>
                <c:pt idx="230">
                  <c:v>70</c:v>
                </c:pt>
                <c:pt idx="231">
                  <c:v>90</c:v>
                </c:pt>
                <c:pt idx="232">
                  <c:v>75</c:v>
                </c:pt>
                <c:pt idx="233">
                  <c:v>86</c:v>
                </c:pt>
                <c:pt idx="234">
                  <c:v>91</c:v>
                </c:pt>
                <c:pt idx="235">
                  <c:v>80</c:v>
                </c:pt>
                <c:pt idx="236">
                  <c:v>73</c:v>
                </c:pt>
                <c:pt idx="237">
                  <c:v>85</c:v>
                </c:pt>
                <c:pt idx="238">
                  <c:v>95</c:v>
                </c:pt>
                <c:pt idx="239">
                  <c:v>75</c:v>
                </c:pt>
                <c:pt idx="240">
                  <c:v>87</c:v>
                </c:pt>
                <c:pt idx="241">
                  <c:v>80</c:v>
                </c:pt>
                <c:pt idx="242">
                  <c:v>88</c:v>
                </c:pt>
                <c:pt idx="243">
                  <c:v>75</c:v>
                </c:pt>
                <c:pt idx="244">
                  <c:v>68</c:v>
                </c:pt>
                <c:pt idx="245">
                  <c:v>70</c:v>
                </c:pt>
                <c:pt idx="246">
                  <c:v>76</c:v>
                </c:pt>
                <c:pt idx="247">
                  <c:v>87</c:v>
                </c:pt>
                <c:pt idx="248">
                  <c:v>90</c:v>
                </c:pt>
                <c:pt idx="249">
                  <c:v>67</c:v>
                </c:pt>
                <c:pt idx="250">
                  <c:v>70</c:v>
                </c:pt>
                <c:pt idx="251">
                  <c:v>97</c:v>
                </c:pt>
                <c:pt idx="252">
                  <c:v>90</c:v>
                </c:pt>
                <c:pt idx="253">
                  <c:v>86</c:v>
                </c:pt>
                <c:pt idx="254">
                  <c:v>83</c:v>
                </c:pt>
                <c:pt idx="255">
                  <c:v>69</c:v>
                </c:pt>
                <c:pt idx="256">
                  <c:v>68</c:v>
                </c:pt>
                <c:pt idx="257">
                  <c:v>95</c:v>
                </c:pt>
                <c:pt idx="258">
                  <c:v>93</c:v>
                </c:pt>
                <c:pt idx="259">
                  <c:v>79</c:v>
                </c:pt>
                <c:pt idx="260">
                  <c:v>87</c:v>
                </c:pt>
                <c:pt idx="261">
                  <c:v>79</c:v>
                </c:pt>
                <c:pt idx="262">
                  <c:v>85</c:v>
                </c:pt>
                <c:pt idx="263">
                  <c:v>89</c:v>
                </c:pt>
                <c:pt idx="264">
                  <c:v>71</c:v>
                </c:pt>
                <c:pt idx="265">
                  <c:v>58</c:v>
                </c:pt>
                <c:pt idx="266">
                  <c:v>66</c:v>
                </c:pt>
                <c:pt idx="267">
                  <c:v>82</c:v>
                </c:pt>
                <c:pt idx="268">
                  <c:v>56</c:v>
                </c:pt>
                <c:pt idx="269">
                  <c:v>81</c:v>
                </c:pt>
                <c:pt idx="270">
                  <c:v>57</c:v>
                </c:pt>
                <c:pt idx="271">
                  <c:v>59</c:v>
                </c:pt>
                <c:pt idx="272">
                  <c:v>54</c:v>
                </c:pt>
                <c:pt idx="273">
                  <c:v>88</c:v>
                </c:pt>
                <c:pt idx="274">
                  <c:v>83</c:v>
                </c:pt>
                <c:pt idx="275">
                  <c:v>85</c:v>
                </c:pt>
                <c:pt idx="276">
                  <c:v>85</c:v>
                </c:pt>
                <c:pt idx="277">
                  <c:v>81</c:v>
                </c:pt>
                <c:pt idx="278">
                  <c:v>73</c:v>
                </c:pt>
                <c:pt idx="279">
                  <c:v>71</c:v>
                </c:pt>
                <c:pt idx="280">
                  <c:v>87</c:v>
                </c:pt>
                <c:pt idx="281">
                  <c:v>86</c:v>
                </c:pt>
                <c:pt idx="282">
                  <c:v>79</c:v>
                </c:pt>
                <c:pt idx="283">
                  <c:v>61</c:v>
                </c:pt>
                <c:pt idx="284">
                  <c:v>60</c:v>
                </c:pt>
                <c:pt idx="285">
                  <c:v>78</c:v>
                </c:pt>
                <c:pt idx="286">
                  <c:v>81</c:v>
                </c:pt>
                <c:pt idx="287">
                  <c:v>79</c:v>
                </c:pt>
                <c:pt idx="288">
                  <c:v>68</c:v>
                </c:pt>
                <c:pt idx="289">
                  <c:v>68</c:v>
                </c:pt>
                <c:pt idx="290">
                  <c:v>60</c:v>
                </c:pt>
                <c:pt idx="291">
                  <c:v>73</c:v>
                </c:pt>
                <c:pt idx="292">
                  <c:v>74</c:v>
                </c:pt>
                <c:pt idx="293">
                  <c:v>46</c:v>
                </c:pt>
                <c:pt idx="294">
                  <c:v>66</c:v>
                </c:pt>
                <c:pt idx="295">
                  <c:v>50</c:v>
                </c:pt>
                <c:pt idx="296">
                  <c:v>49</c:v>
                </c:pt>
                <c:pt idx="297">
                  <c:v>68</c:v>
                </c:pt>
                <c:pt idx="298">
                  <c:v>63</c:v>
                </c:pt>
                <c:pt idx="299">
                  <c:v>57</c:v>
                </c:pt>
                <c:pt idx="300">
                  <c:v>62</c:v>
                </c:pt>
                <c:pt idx="301">
                  <c:v>66</c:v>
                </c:pt>
                <c:pt idx="302">
                  <c:v>62</c:v>
                </c:pt>
                <c:pt idx="303">
                  <c:v>53</c:v>
                </c:pt>
                <c:pt idx="304">
                  <c:v>63</c:v>
                </c:pt>
                <c:pt idx="305">
                  <c:v>61</c:v>
                </c:pt>
                <c:pt idx="306">
                  <c:v>64</c:v>
                </c:pt>
                <c:pt idx="307">
                  <c:v>51</c:v>
                </c:pt>
                <c:pt idx="308">
                  <c:v>56</c:v>
                </c:pt>
                <c:pt idx="309">
                  <c:v>54</c:v>
                </c:pt>
                <c:pt idx="310">
                  <c:v>53</c:v>
                </c:pt>
                <c:pt idx="311">
                  <c:v>50</c:v>
                </c:pt>
                <c:pt idx="312">
                  <c:v>68</c:v>
                </c:pt>
                <c:pt idx="313">
                  <c:v>58</c:v>
                </c:pt>
                <c:pt idx="314">
                  <c:v>49</c:v>
                </c:pt>
                <c:pt idx="315">
                  <c:v>67</c:v>
                </c:pt>
                <c:pt idx="316">
                  <c:v>49</c:v>
                </c:pt>
                <c:pt idx="317">
                  <c:v>47</c:v>
                </c:pt>
                <c:pt idx="318">
                  <c:v>49</c:v>
                </c:pt>
                <c:pt idx="319">
                  <c:v>47</c:v>
                </c:pt>
                <c:pt idx="320">
                  <c:v>62</c:v>
                </c:pt>
                <c:pt idx="321">
                  <c:v>47</c:v>
                </c:pt>
                <c:pt idx="322">
                  <c:v>49</c:v>
                </c:pt>
                <c:pt idx="323">
                  <c:v>64</c:v>
                </c:pt>
                <c:pt idx="324">
                  <c:v>62</c:v>
                </c:pt>
                <c:pt idx="325">
                  <c:v>60</c:v>
                </c:pt>
                <c:pt idx="326">
                  <c:v>66</c:v>
                </c:pt>
                <c:pt idx="327">
                  <c:v>62</c:v>
                </c:pt>
                <c:pt idx="328">
                  <c:v>66</c:v>
                </c:pt>
                <c:pt idx="329">
                  <c:v>49</c:v>
                </c:pt>
                <c:pt idx="330">
                  <c:v>62</c:v>
                </c:pt>
                <c:pt idx="331">
                  <c:v>65</c:v>
                </c:pt>
                <c:pt idx="332">
                  <c:v>62</c:v>
                </c:pt>
                <c:pt idx="333">
                  <c:v>61</c:v>
                </c:pt>
                <c:pt idx="334">
                  <c:v>31</c:v>
                </c:pt>
                <c:pt idx="335">
                  <c:v>53</c:v>
                </c:pt>
                <c:pt idx="336">
                  <c:v>52</c:v>
                </c:pt>
                <c:pt idx="337">
                  <c:v>55</c:v>
                </c:pt>
                <c:pt idx="338">
                  <c:v>61</c:v>
                </c:pt>
                <c:pt idx="339">
                  <c:v>50</c:v>
                </c:pt>
                <c:pt idx="340">
                  <c:v>55</c:v>
                </c:pt>
                <c:pt idx="341">
                  <c:v>60</c:v>
                </c:pt>
                <c:pt idx="342">
                  <c:v>43</c:v>
                </c:pt>
                <c:pt idx="343">
                  <c:v>63</c:v>
                </c:pt>
                <c:pt idx="344">
                  <c:v>49</c:v>
                </c:pt>
                <c:pt idx="345">
                  <c:v>40</c:v>
                </c:pt>
                <c:pt idx="346">
                  <c:v>33</c:v>
                </c:pt>
                <c:pt idx="347">
                  <c:v>62</c:v>
                </c:pt>
                <c:pt idx="348">
                  <c:v>32</c:v>
                </c:pt>
                <c:pt idx="349">
                  <c:v>33</c:v>
                </c:pt>
                <c:pt idx="350">
                  <c:v>52</c:v>
                </c:pt>
                <c:pt idx="351">
                  <c:v>32</c:v>
                </c:pt>
                <c:pt idx="352">
                  <c:v>59</c:v>
                </c:pt>
                <c:pt idx="353">
                  <c:v>32</c:v>
                </c:pt>
              </c:numCache>
            </c:numRef>
          </c:xVal>
          <c:yVal>
            <c:numRef>
              <c:f>'2 Variable Scatter'!$C$118:$C$471</c:f>
              <c:numCache>
                <c:formatCode>"$"#,##0_);[Red]\("$"#,##0\)</c:formatCode>
                <c:ptCount val="354"/>
                <c:pt idx="0">
                  <c:v>236</c:v>
                </c:pt>
                <c:pt idx="1">
                  <c:v>304</c:v>
                </c:pt>
                <c:pt idx="2">
                  <c:v>163.5</c:v>
                </c:pt>
                <c:pt idx="3">
                  <c:v>214</c:v>
                </c:pt>
                <c:pt idx="4">
                  <c:v>210</c:v>
                </c:pt>
                <c:pt idx="5">
                  <c:v>508</c:v>
                </c:pt>
                <c:pt idx="6">
                  <c:v>294.55</c:v>
                </c:pt>
                <c:pt idx="7">
                  <c:v>250</c:v>
                </c:pt>
                <c:pt idx="8">
                  <c:v>371.95</c:v>
                </c:pt>
                <c:pt idx="9">
                  <c:v>478</c:v>
                </c:pt>
                <c:pt idx="10">
                  <c:v>258</c:v>
                </c:pt>
                <c:pt idx="11">
                  <c:v>559</c:v>
                </c:pt>
                <c:pt idx="12">
                  <c:v>536</c:v>
                </c:pt>
                <c:pt idx="13">
                  <c:v>576</c:v>
                </c:pt>
                <c:pt idx="14">
                  <c:v>446</c:v>
                </c:pt>
                <c:pt idx="15">
                  <c:v>300</c:v>
                </c:pt>
                <c:pt idx="16">
                  <c:v>250.5</c:v>
                </c:pt>
                <c:pt idx="17">
                  <c:v>412.79999999999995</c:v>
                </c:pt>
                <c:pt idx="18">
                  <c:v>511.7</c:v>
                </c:pt>
                <c:pt idx="19">
                  <c:v>311.75</c:v>
                </c:pt>
                <c:pt idx="20">
                  <c:v>478</c:v>
                </c:pt>
                <c:pt idx="21">
                  <c:v>282.5</c:v>
                </c:pt>
                <c:pt idx="22">
                  <c:v>476</c:v>
                </c:pt>
                <c:pt idx="23">
                  <c:v>565.44999999999993</c:v>
                </c:pt>
                <c:pt idx="24">
                  <c:v>567.6</c:v>
                </c:pt>
                <c:pt idx="25">
                  <c:v>634.25</c:v>
                </c:pt>
                <c:pt idx="26">
                  <c:v>266.59999999999997</c:v>
                </c:pt>
                <c:pt idx="27">
                  <c:v>345</c:v>
                </c:pt>
                <c:pt idx="28">
                  <c:v>393.45</c:v>
                </c:pt>
                <c:pt idx="29">
                  <c:v>567.6</c:v>
                </c:pt>
                <c:pt idx="30">
                  <c:v>266.59999999999997</c:v>
                </c:pt>
                <c:pt idx="31">
                  <c:v>503.09999999999997</c:v>
                </c:pt>
                <c:pt idx="32">
                  <c:v>242</c:v>
                </c:pt>
                <c:pt idx="33">
                  <c:v>216</c:v>
                </c:pt>
                <c:pt idx="34">
                  <c:v>354</c:v>
                </c:pt>
                <c:pt idx="35">
                  <c:v>432.15</c:v>
                </c:pt>
                <c:pt idx="36">
                  <c:v>406.34999999999997</c:v>
                </c:pt>
                <c:pt idx="37">
                  <c:v>627.79999999999995</c:v>
                </c:pt>
                <c:pt idx="38">
                  <c:v>705</c:v>
                </c:pt>
                <c:pt idx="39">
                  <c:v>534</c:v>
                </c:pt>
                <c:pt idx="40">
                  <c:v>282</c:v>
                </c:pt>
                <c:pt idx="41">
                  <c:v>435</c:v>
                </c:pt>
                <c:pt idx="42">
                  <c:v>380</c:v>
                </c:pt>
                <c:pt idx="43">
                  <c:v>372</c:v>
                </c:pt>
                <c:pt idx="44">
                  <c:v>240</c:v>
                </c:pt>
                <c:pt idx="45">
                  <c:v>346.15</c:v>
                </c:pt>
                <c:pt idx="46">
                  <c:v>577.5</c:v>
                </c:pt>
                <c:pt idx="47">
                  <c:v>406.34999999999997</c:v>
                </c:pt>
                <c:pt idx="48">
                  <c:v>468.7</c:v>
                </c:pt>
                <c:pt idx="49">
                  <c:v>483.75</c:v>
                </c:pt>
                <c:pt idx="50">
                  <c:v>462.5</c:v>
                </c:pt>
                <c:pt idx="51">
                  <c:v>408.5</c:v>
                </c:pt>
                <c:pt idx="52">
                  <c:v>311.75</c:v>
                </c:pt>
                <c:pt idx="53">
                  <c:v>420</c:v>
                </c:pt>
                <c:pt idx="54">
                  <c:v>410</c:v>
                </c:pt>
                <c:pt idx="55">
                  <c:v>400</c:v>
                </c:pt>
                <c:pt idx="56">
                  <c:v>460.09999999999997</c:v>
                </c:pt>
                <c:pt idx="57">
                  <c:v>538</c:v>
                </c:pt>
                <c:pt idx="58">
                  <c:v>597.5</c:v>
                </c:pt>
                <c:pt idx="59">
                  <c:v>389.15</c:v>
                </c:pt>
                <c:pt idx="60">
                  <c:v>228</c:v>
                </c:pt>
                <c:pt idx="61">
                  <c:v>627.5</c:v>
                </c:pt>
                <c:pt idx="62">
                  <c:v>408</c:v>
                </c:pt>
                <c:pt idx="63">
                  <c:v>339.7</c:v>
                </c:pt>
                <c:pt idx="64">
                  <c:v>527.5</c:v>
                </c:pt>
                <c:pt idx="65">
                  <c:v>364.5</c:v>
                </c:pt>
                <c:pt idx="66">
                  <c:v>695</c:v>
                </c:pt>
                <c:pt idx="67">
                  <c:v>462.25</c:v>
                </c:pt>
                <c:pt idx="68">
                  <c:v>277.34999999999997</c:v>
                </c:pt>
                <c:pt idx="69">
                  <c:v>334</c:v>
                </c:pt>
                <c:pt idx="70">
                  <c:v>445.04999999999995</c:v>
                </c:pt>
                <c:pt idx="71">
                  <c:v>496</c:v>
                </c:pt>
                <c:pt idx="72">
                  <c:v>514</c:v>
                </c:pt>
                <c:pt idx="73">
                  <c:v>350</c:v>
                </c:pt>
                <c:pt idx="74">
                  <c:v>697.5</c:v>
                </c:pt>
                <c:pt idx="75">
                  <c:v>258</c:v>
                </c:pt>
                <c:pt idx="76">
                  <c:v>257.5</c:v>
                </c:pt>
                <c:pt idx="77">
                  <c:v>313.89999999999998</c:v>
                </c:pt>
                <c:pt idx="78">
                  <c:v>481.59999999999997</c:v>
                </c:pt>
                <c:pt idx="79">
                  <c:v>594</c:v>
                </c:pt>
                <c:pt idx="80">
                  <c:v>442.5</c:v>
                </c:pt>
                <c:pt idx="81">
                  <c:v>397.5</c:v>
                </c:pt>
                <c:pt idx="82">
                  <c:v>272</c:v>
                </c:pt>
                <c:pt idx="83">
                  <c:v>208.5</c:v>
                </c:pt>
                <c:pt idx="84">
                  <c:v>200</c:v>
                </c:pt>
                <c:pt idx="85">
                  <c:v>301.5</c:v>
                </c:pt>
                <c:pt idx="86">
                  <c:v>187</c:v>
                </c:pt>
                <c:pt idx="87">
                  <c:v>150</c:v>
                </c:pt>
                <c:pt idx="88">
                  <c:v>445.5</c:v>
                </c:pt>
                <c:pt idx="89">
                  <c:v>498</c:v>
                </c:pt>
                <c:pt idx="90">
                  <c:v>599.85</c:v>
                </c:pt>
                <c:pt idx="91">
                  <c:v>393.45</c:v>
                </c:pt>
                <c:pt idx="92">
                  <c:v>196.5</c:v>
                </c:pt>
                <c:pt idx="93">
                  <c:v>457.95</c:v>
                </c:pt>
                <c:pt idx="94">
                  <c:v>225.75</c:v>
                </c:pt>
                <c:pt idx="95">
                  <c:v>598</c:v>
                </c:pt>
                <c:pt idx="96">
                  <c:v>268</c:v>
                </c:pt>
                <c:pt idx="97">
                  <c:v>468</c:v>
                </c:pt>
                <c:pt idx="98">
                  <c:v>236</c:v>
                </c:pt>
                <c:pt idx="99">
                  <c:v>415.5</c:v>
                </c:pt>
                <c:pt idx="100">
                  <c:v>418.5</c:v>
                </c:pt>
                <c:pt idx="101">
                  <c:v>279</c:v>
                </c:pt>
                <c:pt idx="102">
                  <c:v>195</c:v>
                </c:pt>
                <c:pt idx="103">
                  <c:v>325.5</c:v>
                </c:pt>
                <c:pt idx="104">
                  <c:v>283</c:v>
                </c:pt>
                <c:pt idx="105">
                  <c:v>281</c:v>
                </c:pt>
                <c:pt idx="106">
                  <c:v>313.5</c:v>
                </c:pt>
                <c:pt idx="107">
                  <c:v>466</c:v>
                </c:pt>
                <c:pt idx="108">
                  <c:v>351</c:v>
                </c:pt>
                <c:pt idx="109">
                  <c:v>226</c:v>
                </c:pt>
                <c:pt idx="110">
                  <c:v>165</c:v>
                </c:pt>
                <c:pt idx="111">
                  <c:v>532</c:v>
                </c:pt>
                <c:pt idx="112">
                  <c:v>410</c:v>
                </c:pt>
                <c:pt idx="113">
                  <c:v>121</c:v>
                </c:pt>
                <c:pt idx="114">
                  <c:v>340.5</c:v>
                </c:pt>
                <c:pt idx="115">
                  <c:v>264</c:v>
                </c:pt>
                <c:pt idx="116">
                  <c:v>212</c:v>
                </c:pt>
                <c:pt idx="117">
                  <c:v>590</c:v>
                </c:pt>
                <c:pt idx="118">
                  <c:v>153</c:v>
                </c:pt>
                <c:pt idx="119">
                  <c:v>202.5</c:v>
                </c:pt>
                <c:pt idx="120">
                  <c:v>564</c:v>
                </c:pt>
                <c:pt idx="121">
                  <c:v>326</c:v>
                </c:pt>
                <c:pt idx="122">
                  <c:v>308</c:v>
                </c:pt>
                <c:pt idx="123">
                  <c:v>220</c:v>
                </c:pt>
                <c:pt idx="124">
                  <c:v>448.5</c:v>
                </c:pt>
                <c:pt idx="125">
                  <c:v>239</c:v>
                </c:pt>
                <c:pt idx="126">
                  <c:v>227</c:v>
                </c:pt>
                <c:pt idx="127">
                  <c:v>222</c:v>
                </c:pt>
                <c:pt idx="128">
                  <c:v>282</c:v>
                </c:pt>
                <c:pt idx="129">
                  <c:v>225</c:v>
                </c:pt>
                <c:pt idx="130">
                  <c:v>332</c:v>
                </c:pt>
                <c:pt idx="131">
                  <c:v>178</c:v>
                </c:pt>
                <c:pt idx="132">
                  <c:v>290</c:v>
                </c:pt>
                <c:pt idx="133">
                  <c:v>246</c:v>
                </c:pt>
                <c:pt idx="134">
                  <c:v>598</c:v>
                </c:pt>
                <c:pt idx="135">
                  <c:v>186</c:v>
                </c:pt>
                <c:pt idx="136">
                  <c:v>584</c:v>
                </c:pt>
                <c:pt idx="137">
                  <c:v>259</c:v>
                </c:pt>
                <c:pt idx="138">
                  <c:v>162</c:v>
                </c:pt>
                <c:pt idx="139">
                  <c:v>162</c:v>
                </c:pt>
                <c:pt idx="140">
                  <c:v>300</c:v>
                </c:pt>
                <c:pt idx="141">
                  <c:v>228</c:v>
                </c:pt>
                <c:pt idx="142">
                  <c:v>336</c:v>
                </c:pt>
                <c:pt idx="143">
                  <c:v>164</c:v>
                </c:pt>
                <c:pt idx="144">
                  <c:v>238.5</c:v>
                </c:pt>
                <c:pt idx="145">
                  <c:v>548</c:v>
                </c:pt>
                <c:pt idx="146">
                  <c:v>187.5</c:v>
                </c:pt>
                <c:pt idx="147">
                  <c:v>208</c:v>
                </c:pt>
                <c:pt idx="148">
                  <c:v>153</c:v>
                </c:pt>
                <c:pt idx="149">
                  <c:v>343.5</c:v>
                </c:pt>
                <c:pt idx="150">
                  <c:v>275</c:v>
                </c:pt>
                <c:pt idx="151">
                  <c:v>138</c:v>
                </c:pt>
                <c:pt idx="152">
                  <c:v>168</c:v>
                </c:pt>
                <c:pt idx="153">
                  <c:v>289.5</c:v>
                </c:pt>
                <c:pt idx="154">
                  <c:v>156</c:v>
                </c:pt>
                <c:pt idx="155">
                  <c:v>345</c:v>
                </c:pt>
                <c:pt idx="156">
                  <c:v>292</c:v>
                </c:pt>
                <c:pt idx="157">
                  <c:v>100</c:v>
                </c:pt>
                <c:pt idx="158">
                  <c:v>355.5</c:v>
                </c:pt>
                <c:pt idx="159">
                  <c:v>171</c:v>
                </c:pt>
                <c:pt idx="160">
                  <c:v>253</c:v>
                </c:pt>
                <c:pt idx="161">
                  <c:v>303</c:v>
                </c:pt>
                <c:pt idx="162">
                  <c:v>319.5</c:v>
                </c:pt>
                <c:pt idx="163">
                  <c:v>115</c:v>
                </c:pt>
                <c:pt idx="164">
                  <c:v>133</c:v>
                </c:pt>
                <c:pt idx="165">
                  <c:v>318</c:v>
                </c:pt>
                <c:pt idx="166">
                  <c:v>137</c:v>
                </c:pt>
                <c:pt idx="167">
                  <c:v>275</c:v>
                </c:pt>
                <c:pt idx="168">
                  <c:v>132</c:v>
                </c:pt>
                <c:pt idx="169">
                  <c:v>244.5</c:v>
                </c:pt>
                <c:pt idx="170">
                  <c:v>135</c:v>
                </c:pt>
                <c:pt idx="171">
                  <c:v>246</c:v>
                </c:pt>
                <c:pt idx="172">
                  <c:v>222</c:v>
                </c:pt>
                <c:pt idx="173">
                  <c:v>297</c:v>
                </c:pt>
                <c:pt idx="174">
                  <c:v>173</c:v>
                </c:pt>
                <c:pt idx="175">
                  <c:v>154</c:v>
                </c:pt>
                <c:pt idx="176">
                  <c:v>160</c:v>
                </c:pt>
                <c:pt idx="177">
                  <c:v>139</c:v>
                </c:pt>
                <c:pt idx="178">
                  <c:v>103</c:v>
                </c:pt>
                <c:pt idx="179">
                  <c:v>508</c:v>
                </c:pt>
                <c:pt idx="180">
                  <c:v>172</c:v>
                </c:pt>
                <c:pt idx="181">
                  <c:v>429</c:v>
                </c:pt>
                <c:pt idx="182">
                  <c:v>406.5</c:v>
                </c:pt>
                <c:pt idx="183">
                  <c:v>340.5</c:v>
                </c:pt>
                <c:pt idx="184">
                  <c:v>268</c:v>
                </c:pt>
                <c:pt idx="185">
                  <c:v>235</c:v>
                </c:pt>
                <c:pt idx="186">
                  <c:v>396</c:v>
                </c:pt>
                <c:pt idx="187">
                  <c:v>254</c:v>
                </c:pt>
                <c:pt idx="188">
                  <c:v>189</c:v>
                </c:pt>
                <c:pt idx="189">
                  <c:v>293</c:v>
                </c:pt>
                <c:pt idx="190">
                  <c:v>115</c:v>
                </c:pt>
                <c:pt idx="191">
                  <c:v>181</c:v>
                </c:pt>
                <c:pt idx="192">
                  <c:v>200</c:v>
                </c:pt>
                <c:pt idx="193">
                  <c:v>234</c:v>
                </c:pt>
                <c:pt idx="194">
                  <c:v>423</c:v>
                </c:pt>
                <c:pt idx="195">
                  <c:v>102</c:v>
                </c:pt>
                <c:pt idx="196">
                  <c:v>272</c:v>
                </c:pt>
                <c:pt idx="197">
                  <c:v>159</c:v>
                </c:pt>
                <c:pt idx="198">
                  <c:v>281</c:v>
                </c:pt>
                <c:pt idx="199">
                  <c:v>210</c:v>
                </c:pt>
                <c:pt idx="200">
                  <c:v>273</c:v>
                </c:pt>
                <c:pt idx="201">
                  <c:v>310</c:v>
                </c:pt>
                <c:pt idx="202">
                  <c:v>578</c:v>
                </c:pt>
                <c:pt idx="203">
                  <c:v>300</c:v>
                </c:pt>
                <c:pt idx="204">
                  <c:v>584</c:v>
                </c:pt>
                <c:pt idx="205">
                  <c:v>159</c:v>
                </c:pt>
                <c:pt idx="206">
                  <c:v>715</c:v>
                </c:pt>
                <c:pt idx="207">
                  <c:v>426</c:v>
                </c:pt>
                <c:pt idx="208">
                  <c:v>251</c:v>
                </c:pt>
                <c:pt idx="209">
                  <c:v>294</c:v>
                </c:pt>
                <c:pt idx="210">
                  <c:v>288</c:v>
                </c:pt>
                <c:pt idx="211">
                  <c:v>740</c:v>
                </c:pt>
                <c:pt idx="212">
                  <c:v>646.25</c:v>
                </c:pt>
                <c:pt idx="213">
                  <c:v>337.5</c:v>
                </c:pt>
                <c:pt idx="214">
                  <c:v>154</c:v>
                </c:pt>
                <c:pt idx="215">
                  <c:v>153</c:v>
                </c:pt>
                <c:pt idx="216">
                  <c:v>207</c:v>
                </c:pt>
                <c:pt idx="217">
                  <c:v>151</c:v>
                </c:pt>
                <c:pt idx="218">
                  <c:v>308</c:v>
                </c:pt>
                <c:pt idx="219">
                  <c:v>285</c:v>
                </c:pt>
                <c:pt idx="220">
                  <c:v>422</c:v>
                </c:pt>
                <c:pt idx="221">
                  <c:v>400</c:v>
                </c:pt>
                <c:pt idx="222">
                  <c:v>426</c:v>
                </c:pt>
                <c:pt idx="223">
                  <c:v>182</c:v>
                </c:pt>
                <c:pt idx="224">
                  <c:v>201</c:v>
                </c:pt>
                <c:pt idx="225">
                  <c:v>294</c:v>
                </c:pt>
                <c:pt idx="226">
                  <c:v>244</c:v>
                </c:pt>
                <c:pt idx="227">
                  <c:v>379.5</c:v>
                </c:pt>
                <c:pt idx="228">
                  <c:v>257</c:v>
                </c:pt>
                <c:pt idx="229">
                  <c:v>590</c:v>
                </c:pt>
                <c:pt idx="230">
                  <c:v>199</c:v>
                </c:pt>
                <c:pt idx="231">
                  <c:v>248</c:v>
                </c:pt>
                <c:pt idx="232">
                  <c:v>106</c:v>
                </c:pt>
                <c:pt idx="233">
                  <c:v>217.5</c:v>
                </c:pt>
                <c:pt idx="234">
                  <c:v>328</c:v>
                </c:pt>
                <c:pt idx="235">
                  <c:v>133</c:v>
                </c:pt>
                <c:pt idx="236">
                  <c:v>118</c:v>
                </c:pt>
                <c:pt idx="237">
                  <c:v>442.5</c:v>
                </c:pt>
                <c:pt idx="238">
                  <c:v>455</c:v>
                </c:pt>
                <c:pt idx="239">
                  <c:v>188</c:v>
                </c:pt>
                <c:pt idx="240">
                  <c:v>255</c:v>
                </c:pt>
                <c:pt idx="241">
                  <c:v>294</c:v>
                </c:pt>
                <c:pt idx="242">
                  <c:v>304.5</c:v>
                </c:pt>
                <c:pt idx="243">
                  <c:v>138</c:v>
                </c:pt>
                <c:pt idx="244">
                  <c:v>253</c:v>
                </c:pt>
                <c:pt idx="245">
                  <c:v>180</c:v>
                </c:pt>
                <c:pt idx="246">
                  <c:v>210</c:v>
                </c:pt>
                <c:pt idx="247">
                  <c:v>436.5</c:v>
                </c:pt>
                <c:pt idx="248">
                  <c:v>456</c:v>
                </c:pt>
                <c:pt idx="249">
                  <c:v>273</c:v>
                </c:pt>
                <c:pt idx="250">
                  <c:v>283</c:v>
                </c:pt>
                <c:pt idx="251">
                  <c:v>345</c:v>
                </c:pt>
                <c:pt idx="252">
                  <c:v>232</c:v>
                </c:pt>
                <c:pt idx="253">
                  <c:v>301.5</c:v>
                </c:pt>
                <c:pt idx="254">
                  <c:v>298</c:v>
                </c:pt>
                <c:pt idx="255">
                  <c:v>283</c:v>
                </c:pt>
                <c:pt idx="256">
                  <c:v>193</c:v>
                </c:pt>
                <c:pt idx="257">
                  <c:v>742.5</c:v>
                </c:pt>
                <c:pt idx="258">
                  <c:v>528</c:v>
                </c:pt>
                <c:pt idx="259">
                  <c:v>204</c:v>
                </c:pt>
                <c:pt idx="260">
                  <c:v>180</c:v>
                </c:pt>
                <c:pt idx="261">
                  <c:v>230</c:v>
                </c:pt>
                <c:pt idx="262">
                  <c:v>393</c:v>
                </c:pt>
                <c:pt idx="263">
                  <c:v>310.5</c:v>
                </c:pt>
                <c:pt idx="264">
                  <c:v>298</c:v>
                </c:pt>
                <c:pt idx="265">
                  <c:v>424.5</c:v>
                </c:pt>
                <c:pt idx="266">
                  <c:v>116</c:v>
                </c:pt>
                <c:pt idx="267">
                  <c:v>288</c:v>
                </c:pt>
                <c:pt idx="268">
                  <c:v>318</c:v>
                </c:pt>
                <c:pt idx="269">
                  <c:v>291</c:v>
                </c:pt>
                <c:pt idx="270">
                  <c:v>418.5</c:v>
                </c:pt>
                <c:pt idx="271">
                  <c:v>159</c:v>
                </c:pt>
                <c:pt idx="272">
                  <c:v>504</c:v>
                </c:pt>
                <c:pt idx="273">
                  <c:v>231</c:v>
                </c:pt>
                <c:pt idx="274">
                  <c:v>290</c:v>
                </c:pt>
                <c:pt idx="275">
                  <c:v>303</c:v>
                </c:pt>
                <c:pt idx="276">
                  <c:v>223.5</c:v>
                </c:pt>
                <c:pt idx="277">
                  <c:v>300</c:v>
                </c:pt>
                <c:pt idx="278">
                  <c:v>276</c:v>
                </c:pt>
                <c:pt idx="279">
                  <c:v>142</c:v>
                </c:pt>
                <c:pt idx="280">
                  <c:v>285</c:v>
                </c:pt>
                <c:pt idx="281">
                  <c:v>396</c:v>
                </c:pt>
                <c:pt idx="282">
                  <c:v>265</c:v>
                </c:pt>
                <c:pt idx="283">
                  <c:v>151.5</c:v>
                </c:pt>
                <c:pt idx="284">
                  <c:v>361.5</c:v>
                </c:pt>
                <c:pt idx="285">
                  <c:v>210</c:v>
                </c:pt>
                <c:pt idx="286">
                  <c:v>288</c:v>
                </c:pt>
                <c:pt idx="287">
                  <c:v>174</c:v>
                </c:pt>
                <c:pt idx="288">
                  <c:v>260</c:v>
                </c:pt>
                <c:pt idx="289">
                  <c:v>197</c:v>
                </c:pt>
                <c:pt idx="290">
                  <c:v>276</c:v>
                </c:pt>
                <c:pt idx="291">
                  <c:v>137</c:v>
                </c:pt>
                <c:pt idx="292">
                  <c:v>132</c:v>
                </c:pt>
                <c:pt idx="293">
                  <c:v>224</c:v>
                </c:pt>
                <c:pt idx="294">
                  <c:v>131</c:v>
                </c:pt>
                <c:pt idx="295">
                  <c:v>210</c:v>
                </c:pt>
                <c:pt idx="296">
                  <c:v>498</c:v>
                </c:pt>
                <c:pt idx="297">
                  <c:v>284</c:v>
                </c:pt>
                <c:pt idx="298">
                  <c:v>150</c:v>
                </c:pt>
                <c:pt idx="299">
                  <c:v>289.5</c:v>
                </c:pt>
                <c:pt idx="300">
                  <c:v>237</c:v>
                </c:pt>
                <c:pt idx="301">
                  <c:v>136</c:v>
                </c:pt>
                <c:pt idx="302">
                  <c:v>424.5</c:v>
                </c:pt>
                <c:pt idx="303">
                  <c:v>574</c:v>
                </c:pt>
                <c:pt idx="304">
                  <c:v>391.5</c:v>
                </c:pt>
                <c:pt idx="305">
                  <c:v>382.5</c:v>
                </c:pt>
                <c:pt idx="306">
                  <c:v>436.5</c:v>
                </c:pt>
                <c:pt idx="307">
                  <c:v>578</c:v>
                </c:pt>
                <c:pt idx="308">
                  <c:v>328.5</c:v>
                </c:pt>
                <c:pt idx="309">
                  <c:v>590</c:v>
                </c:pt>
                <c:pt idx="310">
                  <c:v>446</c:v>
                </c:pt>
                <c:pt idx="311">
                  <c:v>226</c:v>
                </c:pt>
                <c:pt idx="312">
                  <c:v>231</c:v>
                </c:pt>
                <c:pt idx="313">
                  <c:v>315</c:v>
                </c:pt>
                <c:pt idx="314">
                  <c:v>220</c:v>
                </c:pt>
                <c:pt idx="315">
                  <c:v>264</c:v>
                </c:pt>
                <c:pt idx="316">
                  <c:v>358</c:v>
                </c:pt>
                <c:pt idx="317">
                  <c:v>498</c:v>
                </c:pt>
                <c:pt idx="318">
                  <c:v>448</c:v>
                </c:pt>
                <c:pt idx="319">
                  <c:v>578</c:v>
                </c:pt>
                <c:pt idx="320">
                  <c:v>402</c:v>
                </c:pt>
                <c:pt idx="321">
                  <c:v>466</c:v>
                </c:pt>
                <c:pt idx="322">
                  <c:v>330</c:v>
                </c:pt>
                <c:pt idx="323">
                  <c:v>214.5</c:v>
                </c:pt>
                <c:pt idx="324">
                  <c:v>190.5</c:v>
                </c:pt>
                <c:pt idx="325">
                  <c:v>270</c:v>
                </c:pt>
                <c:pt idx="326">
                  <c:v>109</c:v>
                </c:pt>
                <c:pt idx="327">
                  <c:v>384</c:v>
                </c:pt>
                <c:pt idx="328">
                  <c:v>286</c:v>
                </c:pt>
                <c:pt idx="329">
                  <c:v>278</c:v>
                </c:pt>
                <c:pt idx="330">
                  <c:v>264</c:v>
                </c:pt>
                <c:pt idx="331">
                  <c:v>179</c:v>
                </c:pt>
                <c:pt idx="332">
                  <c:v>265.5</c:v>
                </c:pt>
                <c:pt idx="333">
                  <c:v>357</c:v>
                </c:pt>
                <c:pt idx="334">
                  <c:v>737.5</c:v>
                </c:pt>
                <c:pt idx="335">
                  <c:v>272</c:v>
                </c:pt>
                <c:pt idx="336">
                  <c:v>236</c:v>
                </c:pt>
                <c:pt idx="337">
                  <c:v>267</c:v>
                </c:pt>
                <c:pt idx="338">
                  <c:v>450</c:v>
                </c:pt>
                <c:pt idx="339">
                  <c:v>486</c:v>
                </c:pt>
                <c:pt idx="340">
                  <c:v>217.5</c:v>
                </c:pt>
                <c:pt idx="341">
                  <c:v>274.5</c:v>
                </c:pt>
                <c:pt idx="342">
                  <c:v>221.45</c:v>
                </c:pt>
                <c:pt idx="343">
                  <c:v>174</c:v>
                </c:pt>
                <c:pt idx="344">
                  <c:v>206</c:v>
                </c:pt>
                <c:pt idx="345">
                  <c:v>539.65</c:v>
                </c:pt>
                <c:pt idx="346">
                  <c:v>677.5</c:v>
                </c:pt>
                <c:pt idx="347">
                  <c:v>157.5</c:v>
                </c:pt>
                <c:pt idx="348">
                  <c:v>680</c:v>
                </c:pt>
                <c:pt idx="349">
                  <c:v>580</c:v>
                </c:pt>
                <c:pt idx="350">
                  <c:v>538</c:v>
                </c:pt>
                <c:pt idx="351">
                  <c:v>252.5</c:v>
                </c:pt>
                <c:pt idx="352">
                  <c:v>348</c:v>
                </c:pt>
                <c:pt idx="353">
                  <c:v>387.5</c:v>
                </c:pt>
              </c:numCache>
            </c:numRef>
          </c:yVal>
          <c:smooth val="0"/>
        </c:ser>
        <c:dLbls>
          <c:showLegendKey val="0"/>
          <c:showVal val="0"/>
          <c:showCatName val="0"/>
          <c:showSerName val="0"/>
          <c:showPercent val="0"/>
          <c:showBubbleSize val="0"/>
        </c:dLbls>
        <c:axId val="847994224"/>
        <c:axId val="847994784"/>
      </c:scatterChart>
      <c:scatterChart>
        <c:scatterStyle val="smoothMarker"/>
        <c:varyColors val="0"/>
        <c:ser>
          <c:idx val="1"/>
          <c:order val="1"/>
          <c:tx>
            <c:strRef>
              <c:f>'2 Variable Xbar Lines'!$E$75</c:f>
              <c:strCache>
                <c:ptCount val="1"/>
                <c:pt idx="0">
                  <c:v>Xbar (Temp)</c:v>
                </c:pt>
              </c:strCache>
            </c:strRef>
          </c:tx>
          <c:spPr>
            <a:ln w="19050" cap="rnd">
              <a:solidFill>
                <a:schemeClr val="accent2"/>
              </a:solidFill>
              <a:round/>
            </a:ln>
            <a:effectLst/>
          </c:spPr>
          <c:marker>
            <c:symbol val="none"/>
          </c:marker>
          <c:xVal>
            <c:numRef>
              <c:f>'2 Variable Xbar Lines'!$E$76:$E$77</c:f>
              <c:numCache>
                <c:formatCode>0</c:formatCode>
                <c:ptCount val="2"/>
                <c:pt idx="0">
                  <c:v>62.389830508474574</c:v>
                </c:pt>
                <c:pt idx="1">
                  <c:v>62.389830508474574</c:v>
                </c:pt>
              </c:numCache>
            </c:numRef>
          </c:xVal>
          <c:yVal>
            <c:numRef>
              <c:f>'2 Variable Xbar Lines'!$F$76:$F$77</c:f>
              <c:numCache>
                <c:formatCode>General</c:formatCode>
                <c:ptCount val="2"/>
                <c:pt idx="0">
                  <c:v>0</c:v>
                </c:pt>
                <c:pt idx="1">
                  <c:v>800</c:v>
                </c:pt>
              </c:numCache>
            </c:numRef>
          </c:yVal>
          <c:smooth val="1"/>
        </c:ser>
        <c:ser>
          <c:idx val="2"/>
          <c:order val="2"/>
          <c:tx>
            <c:strRef>
              <c:f>'2 Variable Xbar Lines'!$I$75</c:f>
              <c:strCache>
                <c:ptCount val="1"/>
                <c:pt idx="0">
                  <c:v>Ybar (Energy)</c:v>
                </c:pt>
              </c:strCache>
            </c:strRef>
          </c:tx>
          <c:spPr>
            <a:ln w="19050" cap="rnd">
              <a:solidFill>
                <a:srgbClr val="0000FF"/>
              </a:solidFill>
              <a:round/>
            </a:ln>
            <a:effectLst/>
          </c:spPr>
          <c:marker>
            <c:symbol val="none"/>
          </c:marker>
          <c:xVal>
            <c:numRef>
              <c:f>'2 Variable Xbar Lines'!$H$76:$H$77</c:f>
              <c:numCache>
                <c:formatCode>General</c:formatCode>
                <c:ptCount val="2"/>
                <c:pt idx="0">
                  <c:v>0</c:v>
                </c:pt>
                <c:pt idx="1">
                  <c:v>120</c:v>
                </c:pt>
              </c:numCache>
            </c:numRef>
          </c:xVal>
          <c:yVal>
            <c:numRef>
              <c:f>'2 Variable Xbar Lines'!$I$76:$I$77</c:f>
              <c:numCache>
                <c:formatCode>0</c:formatCode>
                <c:ptCount val="2"/>
                <c:pt idx="0">
                  <c:v>327.58149717514124</c:v>
                </c:pt>
                <c:pt idx="1">
                  <c:v>327.58149717514124</c:v>
                </c:pt>
              </c:numCache>
            </c:numRef>
          </c:yVal>
          <c:smooth val="1"/>
        </c:ser>
        <c:dLbls>
          <c:showLegendKey val="0"/>
          <c:showVal val="0"/>
          <c:showCatName val="0"/>
          <c:showSerName val="0"/>
          <c:showPercent val="0"/>
          <c:showBubbleSize val="0"/>
        </c:dLbls>
        <c:axId val="847994224"/>
        <c:axId val="847994784"/>
      </c:scatterChart>
      <c:valAx>
        <c:axId val="847994224"/>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 Scatter'!$B$117</c:f>
              <c:strCache>
                <c:ptCount val="1"/>
                <c:pt idx="0">
                  <c:v>Temperature X</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994784"/>
        <c:crosses val="autoZero"/>
        <c:crossBetween val="midCat"/>
      </c:valAx>
      <c:valAx>
        <c:axId val="847994784"/>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 Scatter'!$C$117</c:f>
              <c:strCache>
                <c:ptCount val="1"/>
                <c:pt idx="0">
                  <c:v>Energy Expense 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994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Variables Cov and Corr'!$A$451</c:f>
          <c:strCache>
            <c:ptCount val="1"/>
            <c:pt idx="0">
              <c:v>Perfect +1</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Variables Cov and Corr'!$B$455</c:f>
              <c:strCache>
                <c:ptCount val="1"/>
                <c:pt idx="0">
                  <c:v>Costs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'2 Variables Cov and Corr'!$A$456:$A$462</c:f>
              <c:numCache>
                <c:formatCode>General</c:formatCode>
                <c:ptCount val="7"/>
                <c:pt idx="0">
                  <c:v>5</c:v>
                </c:pt>
                <c:pt idx="1">
                  <c:v>10</c:v>
                </c:pt>
                <c:pt idx="2">
                  <c:v>6</c:v>
                </c:pt>
                <c:pt idx="3">
                  <c:v>19</c:v>
                </c:pt>
                <c:pt idx="4">
                  <c:v>20</c:v>
                </c:pt>
                <c:pt idx="5">
                  <c:v>15</c:v>
                </c:pt>
                <c:pt idx="6">
                  <c:v>16</c:v>
                </c:pt>
              </c:numCache>
            </c:numRef>
          </c:xVal>
          <c:yVal>
            <c:numRef>
              <c:f>'2 Variables Cov and Corr'!$B$456:$B$462</c:f>
              <c:numCache>
                <c:formatCode>General</c:formatCode>
                <c:ptCount val="7"/>
                <c:pt idx="0">
                  <c:v>75</c:v>
                </c:pt>
                <c:pt idx="1">
                  <c:v>150</c:v>
                </c:pt>
                <c:pt idx="2">
                  <c:v>90</c:v>
                </c:pt>
                <c:pt idx="3">
                  <c:v>285</c:v>
                </c:pt>
                <c:pt idx="4">
                  <c:v>300</c:v>
                </c:pt>
                <c:pt idx="5">
                  <c:v>225</c:v>
                </c:pt>
                <c:pt idx="6">
                  <c:v>240</c:v>
                </c:pt>
              </c:numCache>
            </c:numRef>
          </c:yVal>
          <c:smooth val="0"/>
        </c:ser>
        <c:dLbls>
          <c:showLegendKey val="0"/>
          <c:showVal val="0"/>
          <c:showCatName val="0"/>
          <c:showSerName val="0"/>
          <c:showPercent val="0"/>
          <c:showBubbleSize val="0"/>
        </c:dLbls>
        <c:axId val="847998144"/>
        <c:axId val="847998704"/>
      </c:scatterChart>
      <c:valAx>
        <c:axId val="847998144"/>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Variables Cov and Corr'!$A$455</c:f>
              <c:strCache>
                <c:ptCount val="1"/>
                <c:pt idx="0">
                  <c:v>Units</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998704"/>
        <c:crosses val="autoZero"/>
        <c:crossBetween val="midCat"/>
      </c:valAx>
      <c:valAx>
        <c:axId val="847998704"/>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Variables Cov and Corr'!$B$455</c:f>
              <c:strCache>
                <c:ptCount val="1"/>
                <c:pt idx="0">
                  <c:v>Costs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998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Variables Cov and Corr'!$A$465</c:f>
          <c:strCache>
            <c:ptCount val="1"/>
            <c:pt idx="0">
              <c:v>Perfect -1</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Variables Cov and Corr'!$B$469</c:f>
              <c:strCache>
                <c:ptCount val="1"/>
                <c:pt idx="0">
                  <c:v>Defects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'2 Variables Cov and Corr'!$A$470:$A$474</c:f>
              <c:numCache>
                <c:formatCode>General</c:formatCode>
                <c:ptCount val="5"/>
                <c:pt idx="0">
                  <c:v>25</c:v>
                </c:pt>
                <c:pt idx="1">
                  <c:v>20</c:v>
                </c:pt>
                <c:pt idx="2">
                  <c:v>15</c:v>
                </c:pt>
                <c:pt idx="3">
                  <c:v>10</c:v>
                </c:pt>
                <c:pt idx="4">
                  <c:v>5</c:v>
                </c:pt>
              </c:numCache>
            </c:numRef>
          </c:xVal>
          <c:yVal>
            <c:numRef>
              <c:f>'2 Variables Cov and Corr'!$B$470:$B$474</c:f>
              <c:numCache>
                <c:formatCode>General</c:formatCode>
                <c:ptCount val="5"/>
                <c:pt idx="0">
                  <c:v>5</c:v>
                </c:pt>
                <c:pt idx="1">
                  <c:v>10</c:v>
                </c:pt>
                <c:pt idx="2">
                  <c:v>15</c:v>
                </c:pt>
                <c:pt idx="3">
                  <c:v>20</c:v>
                </c:pt>
                <c:pt idx="4">
                  <c:v>25</c:v>
                </c:pt>
              </c:numCache>
            </c:numRef>
          </c:yVal>
          <c:smooth val="0"/>
        </c:ser>
        <c:dLbls>
          <c:showLegendKey val="0"/>
          <c:showVal val="0"/>
          <c:showCatName val="0"/>
          <c:showSerName val="0"/>
          <c:showPercent val="0"/>
          <c:showBubbleSize val="0"/>
        </c:dLbls>
        <c:axId val="848001504"/>
        <c:axId val="848002064"/>
      </c:scatterChart>
      <c:valAx>
        <c:axId val="848001504"/>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Variables Cov and Corr'!$A$469</c:f>
              <c:strCache>
                <c:ptCount val="1"/>
                <c:pt idx="0">
                  <c:v>Inspections</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02064"/>
        <c:crosses val="autoZero"/>
        <c:crossBetween val="midCat"/>
      </c:valAx>
      <c:valAx>
        <c:axId val="848002064"/>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Variables Cov and Corr'!$B$469</c:f>
              <c:strCache>
                <c:ptCount val="1"/>
                <c:pt idx="0">
                  <c:v>Defects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01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Lines'!$B$29</c:f>
          <c:strCache>
            <c:ptCount val="1"/>
            <c:pt idx="0">
              <c:v>Relationship Between Temperature &amp; Chicken Soup Sales?</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Lines'!$C$34</c:f>
              <c:strCache>
                <c:ptCount val="1"/>
                <c:pt idx="0">
                  <c:v>Sales Chicken Soup</c:v>
                </c:pt>
              </c:strCache>
            </c:strRef>
          </c:tx>
          <c:spPr>
            <a:ln w="19050">
              <a:noFill/>
            </a:ln>
          </c:spPr>
          <c:trendline>
            <c:trendlineType val="linear"/>
            <c:dispRSqr val="0"/>
            <c:dispEq val="0"/>
          </c:trendline>
          <c:xVal>
            <c:numRef>
              <c:f>'2 Variable Xbar Lines'!$B$35:$B$49</c:f>
              <c:numCache>
                <c:formatCode>General</c:formatCode>
                <c:ptCount val="15"/>
                <c:pt idx="0">
                  <c:v>86</c:v>
                </c:pt>
                <c:pt idx="1">
                  <c:v>40</c:v>
                </c:pt>
                <c:pt idx="2">
                  <c:v>41</c:v>
                </c:pt>
                <c:pt idx="3">
                  <c:v>78</c:v>
                </c:pt>
                <c:pt idx="4">
                  <c:v>71</c:v>
                </c:pt>
                <c:pt idx="5">
                  <c:v>91</c:v>
                </c:pt>
                <c:pt idx="6">
                  <c:v>70</c:v>
                </c:pt>
                <c:pt idx="7">
                  <c:v>37</c:v>
                </c:pt>
                <c:pt idx="8">
                  <c:v>65</c:v>
                </c:pt>
                <c:pt idx="9">
                  <c:v>42</c:v>
                </c:pt>
                <c:pt idx="10">
                  <c:v>53</c:v>
                </c:pt>
                <c:pt idx="11">
                  <c:v>83</c:v>
                </c:pt>
                <c:pt idx="12">
                  <c:v>63</c:v>
                </c:pt>
                <c:pt idx="13">
                  <c:v>36</c:v>
                </c:pt>
                <c:pt idx="14">
                  <c:v>43</c:v>
                </c:pt>
              </c:numCache>
            </c:numRef>
          </c:xVal>
          <c:yVal>
            <c:numRef>
              <c:f>'2 Variable Xbar Lines'!$C$35:$C$49</c:f>
              <c:numCache>
                <c:formatCode>"$"#,##0_);[Red]\("$"#,##0\)</c:formatCode>
                <c:ptCount val="15"/>
                <c:pt idx="0">
                  <c:v>3300</c:v>
                </c:pt>
                <c:pt idx="1">
                  <c:v>8200</c:v>
                </c:pt>
                <c:pt idx="2">
                  <c:v>8900</c:v>
                </c:pt>
                <c:pt idx="3">
                  <c:v>3100</c:v>
                </c:pt>
                <c:pt idx="4">
                  <c:v>4020</c:v>
                </c:pt>
                <c:pt idx="5">
                  <c:v>1950</c:v>
                </c:pt>
                <c:pt idx="6">
                  <c:v>2500</c:v>
                </c:pt>
                <c:pt idx="7">
                  <c:v>6500</c:v>
                </c:pt>
                <c:pt idx="8">
                  <c:v>6210</c:v>
                </c:pt>
                <c:pt idx="9">
                  <c:v>5250</c:v>
                </c:pt>
                <c:pt idx="10">
                  <c:v>7200</c:v>
                </c:pt>
                <c:pt idx="11">
                  <c:v>2750</c:v>
                </c:pt>
                <c:pt idx="12">
                  <c:v>7150</c:v>
                </c:pt>
                <c:pt idx="13">
                  <c:v>7900</c:v>
                </c:pt>
                <c:pt idx="14">
                  <c:v>6210</c:v>
                </c:pt>
              </c:numCache>
            </c:numRef>
          </c:yVal>
          <c:smooth val="0"/>
        </c:ser>
        <c:dLbls>
          <c:showLegendKey val="0"/>
          <c:showVal val="0"/>
          <c:showCatName val="0"/>
          <c:showSerName val="0"/>
          <c:showPercent val="0"/>
          <c:showBubbleSize val="0"/>
        </c:dLbls>
        <c:axId val="848005984"/>
        <c:axId val="848006544"/>
      </c:scatterChart>
      <c:scatterChart>
        <c:scatterStyle val="smoothMarker"/>
        <c:varyColors val="0"/>
        <c:ser>
          <c:idx val="1"/>
          <c:order val="1"/>
          <c:tx>
            <c:strRef>
              <c:f>'2 Variable Xbar Lines'!$E$30</c:f>
              <c:strCache>
                <c:ptCount val="1"/>
                <c:pt idx="0">
                  <c:v>Xbar (F)</c:v>
                </c:pt>
              </c:strCache>
            </c:strRef>
          </c:tx>
          <c:marker>
            <c:symbol val="none"/>
          </c:marker>
          <c:xVal>
            <c:numRef>
              <c:f>'2 Variable Xbar Lines'!$E$31:$E$32</c:f>
              <c:numCache>
                <c:formatCode>0</c:formatCode>
                <c:ptCount val="2"/>
                <c:pt idx="0">
                  <c:v>61.142857142857146</c:v>
                </c:pt>
                <c:pt idx="1">
                  <c:v>61.142857142857146</c:v>
                </c:pt>
              </c:numCache>
            </c:numRef>
          </c:xVal>
          <c:yVal>
            <c:numRef>
              <c:f>'2 Variable Xbar Lines'!$F$31:$F$32</c:f>
              <c:numCache>
                <c:formatCode>General</c:formatCode>
                <c:ptCount val="2"/>
                <c:pt idx="0">
                  <c:v>0</c:v>
                </c:pt>
                <c:pt idx="1">
                  <c:v>10000</c:v>
                </c:pt>
              </c:numCache>
            </c:numRef>
          </c:yVal>
          <c:smooth val="1"/>
        </c:ser>
        <c:ser>
          <c:idx val="2"/>
          <c:order val="2"/>
          <c:tx>
            <c:strRef>
              <c:f>'2 Variable Xbar Lines'!$I$30</c:f>
              <c:strCache>
                <c:ptCount val="1"/>
                <c:pt idx="0">
                  <c:v>Ybar (CS Sales)</c:v>
                </c:pt>
              </c:strCache>
            </c:strRef>
          </c:tx>
          <c:spPr>
            <a:ln>
              <a:solidFill>
                <a:srgbClr val="0000FF"/>
              </a:solidFill>
            </a:ln>
          </c:spPr>
          <c:marker>
            <c:symbol val="none"/>
          </c:marker>
          <c:xVal>
            <c:numRef>
              <c:f>'2 Variable Xbar Lines'!$H$31:$H$32</c:f>
              <c:numCache>
                <c:formatCode>General</c:formatCode>
                <c:ptCount val="2"/>
                <c:pt idx="0">
                  <c:v>30</c:v>
                </c:pt>
                <c:pt idx="1">
                  <c:v>100</c:v>
                </c:pt>
              </c:numCache>
            </c:numRef>
          </c:xVal>
          <c:yVal>
            <c:numRef>
              <c:f>'2 Variable Xbar Lines'!$I$31:$I$32</c:f>
              <c:numCache>
                <c:formatCode>"$"#,##0_);[Red]\("$"#,##0\)</c:formatCode>
                <c:ptCount val="2"/>
                <c:pt idx="0">
                  <c:v>5352.1428571428569</c:v>
                </c:pt>
                <c:pt idx="1">
                  <c:v>5352.1428571428569</c:v>
                </c:pt>
              </c:numCache>
            </c:numRef>
          </c:yVal>
          <c:smooth val="1"/>
        </c:ser>
        <c:dLbls>
          <c:showLegendKey val="0"/>
          <c:showVal val="0"/>
          <c:showCatName val="0"/>
          <c:showSerName val="0"/>
          <c:showPercent val="0"/>
          <c:showBubbleSize val="0"/>
        </c:dLbls>
        <c:axId val="848005984"/>
        <c:axId val="848006544"/>
      </c:scatterChart>
      <c:valAx>
        <c:axId val="848005984"/>
        <c:scaling>
          <c:orientation val="minMax"/>
          <c:max val="100"/>
          <c:min val="30"/>
        </c:scaling>
        <c:delete val="0"/>
        <c:axPos val="b"/>
        <c:title>
          <c:tx>
            <c:strRef>
              <c:f>'2 Variable Xbar Lines'!$B$34</c:f>
              <c:strCache>
                <c:ptCount val="1"/>
                <c:pt idx="0">
                  <c:v>Temperature (F)</c:v>
                </c:pt>
              </c:strCache>
            </c:strRef>
          </c:tx>
          <c:overlay val="0"/>
        </c:title>
        <c:numFmt formatCode="General" sourceLinked="1"/>
        <c:majorTickMark val="out"/>
        <c:minorTickMark val="none"/>
        <c:tickLblPos val="nextTo"/>
        <c:crossAx val="848006544"/>
        <c:crosses val="autoZero"/>
        <c:crossBetween val="midCat"/>
      </c:valAx>
      <c:valAx>
        <c:axId val="848006544"/>
        <c:scaling>
          <c:orientation val="minMax"/>
        </c:scaling>
        <c:delete val="0"/>
        <c:axPos val="l"/>
        <c:title>
          <c:tx>
            <c:strRef>
              <c:f>'2 Variable Xbar Lines'!$C$34</c:f>
              <c:strCache>
                <c:ptCount val="1"/>
                <c:pt idx="0">
                  <c:v>Sales Chicken Soup</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48005984"/>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Lines'!$B$7</c:f>
          <c:strCache>
            <c:ptCount val="1"/>
            <c:pt idx="0">
              <c:v>Relationship Between Temperature &amp; Ice Cream Sales?</c:v>
            </c:pt>
          </c:strCache>
        </c:strRef>
      </c:tx>
      <c:overlay val="0"/>
      <c:txPr>
        <a:bodyPr/>
        <a:lstStyle/>
        <a:p>
          <a:pPr>
            <a:defRPr sz="1000"/>
          </a:pPr>
          <a:endParaRPr lang="en-US"/>
        </a:p>
      </c:txPr>
    </c:title>
    <c:autoTitleDeleted val="0"/>
    <c:plotArea>
      <c:layout>
        <c:manualLayout>
          <c:layoutTarget val="inner"/>
          <c:xMode val="edge"/>
          <c:yMode val="edge"/>
          <c:x val="0.19564218449171422"/>
          <c:y val="0.14957203266258387"/>
          <c:w val="0.76054969599824507"/>
          <c:h val="0.63627661125692625"/>
        </c:manualLayout>
      </c:layout>
      <c:scatterChart>
        <c:scatterStyle val="lineMarker"/>
        <c:varyColors val="0"/>
        <c:ser>
          <c:idx val="0"/>
          <c:order val="0"/>
          <c:tx>
            <c:strRef>
              <c:f>'2 Variable Xbar Lines'!$C$12</c:f>
              <c:strCache>
                <c:ptCount val="1"/>
                <c:pt idx="0">
                  <c:v>Sales Ice Cream</c:v>
                </c:pt>
              </c:strCache>
            </c:strRef>
          </c:tx>
          <c:spPr>
            <a:ln w="19050">
              <a:noFill/>
            </a:ln>
          </c:spPr>
          <c:trendline>
            <c:trendlineType val="linear"/>
            <c:dispRSqr val="0"/>
            <c:dispEq val="0"/>
          </c:trendline>
          <c:trendline>
            <c:trendlineType val="linear"/>
            <c:dispRSqr val="0"/>
            <c:dispEq val="0"/>
          </c:trendline>
          <c:xVal>
            <c:numRef>
              <c:f>'2 Variable Xbar Lines'!$B$13:$B$23</c:f>
              <c:numCache>
                <c:formatCode>General</c:formatCode>
                <c:ptCount val="11"/>
                <c:pt idx="0">
                  <c:v>91</c:v>
                </c:pt>
                <c:pt idx="1">
                  <c:v>45</c:v>
                </c:pt>
                <c:pt idx="2">
                  <c:v>46</c:v>
                </c:pt>
                <c:pt idx="3">
                  <c:v>83</c:v>
                </c:pt>
                <c:pt idx="4">
                  <c:v>76</c:v>
                </c:pt>
                <c:pt idx="5">
                  <c:v>96</c:v>
                </c:pt>
                <c:pt idx="6">
                  <c:v>75</c:v>
                </c:pt>
                <c:pt idx="7">
                  <c:v>42</c:v>
                </c:pt>
                <c:pt idx="8">
                  <c:v>70</c:v>
                </c:pt>
                <c:pt idx="9">
                  <c:v>47</c:v>
                </c:pt>
                <c:pt idx="10">
                  <c:v>58</c:v>
                </c:pt>
              </c:numCache>
            </c:numRef>
          </c:xVal>
          <c:yVal>
            <c:numRef>
              <c:f>'2 Variable Xbar Lines'!$C$13:$C$23</c:f>
              <c:numCache>
                <c:formatCode>"$"#,##0_);[Red]\("$"#,##0\)</c:formatCode>
                <c:ptCount val="11"/>
                <c:pt idx="0">
                  <c:v>7113</c:v>
                </c:pt>
                <c:pt idx="1">
                  <c:v>2044</c:v>
                </c:pt>
                <c:pt idx="2">
                  <c:v>1108</c:v>
                </c:pt>
                <c:pt idx="3">
                  <c:v>7093</c:v>
                </c:pt>
                <c:pt idx="4">
                  <c:v>3902</c:v>
                </c:pt>
                <c:pt idx="5">
                  <c:v>6676</c:v>
                </c:pt>
                <c:pt idx="6">
                  <c:v>5403</c:v>
                </c:pt>
                <c:pt idx="7">
                  <c:v>886</c:v>
                </c:pt>
                <c:pt idx="8">
                  <c:v>4740</c:v>
                </c:pt>
                <c:pt idx="9">
                  <c:v>2637</c:v>
                </c:pt>
                <c:pt idx="10">
                  <c:v>3150</c:v>
                </c:pt>
              </c:numCache>
            </c:numRef>
          </c:yVal>
          <c:smooth val="0"/>
        </c:ser>
        <c:dLbls>
          <c:showLegendKey val="0"/>
          <c:showVal val="0"/>
          <c:showCatName val="0"/>
          <c:showSerName val="0"/>
          <c:showPercent val="0"/>
          <c:showBubbleSize val="0"/>
        </c:dLbls>
        <c:axId val="848010464"/>
        <c:axId val="848011024"/>
      </c:scatterChart>
      <c:scatterChart>
        <c:scatterStyle val="smoothMarker"/>
        <c:varyColors val="0"/>
        <c:ser>
          <c:idx val="1"/>
          <c:order val="1"/>
          <c:tx>
            <c:strRef>
              <c:f>'2 Variable Xbar Lines'!$E$8</c:f>
              <c:strCache>
                <c:ptCount val="1"/>
                <c:pt idx="0">
                  <c:v>Xbar (F)</c:v>
                </c:pt>
              </c:strCache>
            </c:strRef>
          </c:tx>
          <c:marker>
            <c:symbol val="none"/>
          </c:marker>
          <c:xVal>
            <c:numRef>
              <c:f>'2 Variable Xbar Lines'!$E$9:$E$10</c:f>
              <c:numCache>
                <c:formatCode>0</c:formatCode>
                <c:ptCount val="2"/>
                <c:pt idx="0">
                  <c:v>66.272727272727266</c:v>
                </c:pt>
                <c:pt idx="1">
                  <c:v>66.272727272727266</c:v>
                </c:pt>
              </c:numCache>
            </c:numRef>
          </c:xVal>
          <c:yVal>
            <c:numRef>
              <c:f>'2 Variable Xbar Lines'!$F$9:$F$10</c:f>
              <c:numCache>
                <c:formatCode>General</c:formatCode>
                <c:ptCount val="2"/>
                <c:pt idx="0">
                  <c:v>0</c:v>
                </c:pt>
                <c:pt idx="1">
                  <c:v>10000</c:v>
                </c:pt>
              </c:numCache>
            </c:numRef>
          </c:yVal>
          <c:smooth val="1"/>
        </c:ser>
        <c:ser>
          <c:idx val="2"/>
          <c:order val="2"/>
          <c:tx>
            <c:strRef>
              <c:f>'2 Variable Xbar Lines'!$I$8</c:f>
              <c:strCache>
                <c:ptCount val="1"/>
                <c:pt idx="0">
                  <c:v>Ybar (IC Sales)</c:v>
                </c:pt>
              </c:strCache>
            </c:strRef>
          </c:tx>
          <c:spPr>
            <a:ln>
              <a:solidFill>
                <a:srgbClr val="0000FF"/>
              </a:solidFill>
            </a:ln>
          </c:spPr>
          <c:marker>
            <c:symbol val="none"/>
          </c:marker>
          <c:xVal>
            <c:numRef>
              <c:f>'2 Variable Xbar Lines'!$H$9:$H$10</c:f>
              <c:numCache>
                <c:formatCode>General</c:formatCode>
                <c:ptCount val="2"/>
                <c:pt idx="0">
                  <c:v>30</c:v>
                </c:pt>
                <c:pt idx="1">
                  <c:v>100</c:v>
                </c:pt>
              </c:numCache>
            </c:numRef>
          </c:xVal>
          <c:yVal>
            <c:numRef>
              <c:f>'2 Variable Xbar Lines'!$I$9:$I$10</c:f>
              <c:numCache>
                <c:formatCode>"$"#,##0_);[Red]\("$"#,##0\)</c:formatCode>
                <c:ptCount val="2"/>
                <c:pt idx="0">
                  <c:v>4068.3636363636365</c:v>
                </c:pt>
                <c:pt idx="1">
                  <c:v>4068.3636363636365</c:v>
                </c:pt>
              </c:numCache>
            </c:numRef>
          </c:yVal>
          <c:smooth val="1"/>
        </c:ser>
        <c:dLbls>
          <c:showLegendKey val="0"/>
          <c:showVal val="0"/>
          <c:showCatName val="0"/>
          <c:showSerName val="0"/>
          <c:showPercent val="0"/>
          <c:showBubbleSize val="0"/>
        </c:dLbls>
        <c:axId val="848010464"/>
        <c:axId val="848011024"/>
      </c:scatterChart>
      <c:valAx>
        <c:axId val="848010464"/>
        <c:scaling>
          <c:orientation val="minMax"/>
          <c:max val="100"/>
          <c:min val="30"/>
        </c:scaling>
        <c:delete val="0"/>
        <c:axPos val="b"/>
        <c:title>
          <c:tx>
            <c:strRef>
              <c:f>'2 Variable Xbar Lines'!$B$12</c:f>
              <c:strCache>
                <c:ptCount val="1"/>
                <c:pt idx="0">
                  <c:v>Temperature (F)</c:v>
                </c:pt>
              </c:strCache>
            </c:strRef>
          </c:tx>
          <c:overlay val="0"/>
        </c:title>
        <c:numFmt formatCode="General" sourceLinked="1"/>
        <c:majorTickMark val="out"/>
        <c:minorTickMark val="none"/>
        <c:tickLblPos val="nextTo"/>
        <c:crossAx val="848011024"/>
        <c:crosses val="autoZero"/>
        <c:crossBetween val="midCat"/>
      </c:valAx>
      <c:valAx>
        <c:axId val="848011024"/>
        <c:scaling>
          <c:orientation val="minMax"/>
        </c:scaling>
        <c:delete val="0"/>
        <c:axPos val="l"/>
        <c:title>
          <c:tx>
            <c:strRef>
              <c:f>'2 Variable Xbar Lines'!$C$12</c:f>
              <c:strCache>
                <c:ptCount val="1"/>
                <c:pt idx="0">
                  <c:v>Sales Ice Cream</c:v>
                </c:pt>
              </c:strCache>
            </c:strRef>
          </c:tx>
          <c:overlay val="0"/>
          <c:txPr>
            <a:bodyPr rot="-5400000" vert="horz"/>
            <a:lstStyle/>
            <a:p>
              <a:pPr>
                <a:defRPr/>
              </a:pPr>
              <a:endParaRPr lang="en-US"/>
            </a:p>
          </c:txPr>
        </c:title>
        <c:numFmt formatCode="&quot;$&quot;#,##0_);[Red]\(&quot;$&quot;#,##0\)" sourceLinked="1"/>
        <c:majorTickMark val="out"/>
        <c:minorTickMark val="none"/>
        <c:tickLblPos val="nextTo"/>
        <c:crossAx val="848010464"/>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Xbar Lines'!$B$52</c:f>
          <c:strCache>
            <c:ptCount val="1"/>
            <c:pt idx="0">
              <c:v>Relationship Between # of Years Using Excel &amp; Expert Rating</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Xbar Lines'!$C$57</c:f>
              <c:strCache>
                <c:ptCount val="1"/>
                <c:pt idx="0">
                  <c:v>Excel Expert Rating</c:v>
                </c:pt>
              </c:strCache>
            </c:strRef>
          </c:tx>
          <c:spPr>
            <a:ln w="19050">
              <a:noFill/>
            </a:ln>
          </c:spPr>
          <c:xVal>
            <c:numRef>
              <c:f>'2 Variable Xbar Lines'!$B$58:$B$70</c:f>
              <c:numCache>
                <c:formatCode>General</c:formatCode>
                <c:ptCount val="13"/>
                <c:pt idx="0">
                  <c:v>3</c:v>
                </c:pt>
                <c:pt idx="1">
                  <c:v>8</c:v>
                </c:pt>
                <c:pt idx="2">
                  <c:v>6</c:v>
                </c:pt>
                <c:pt idx="3">
                  <c:v>11</c:v>
                </c:pt>
                <c:pt idx="4">
                  <c:v>20</c:v>
                </c:pt>
                <c:pt idx="5">
                  <c:v>7</c:v>
                </c:pt>
                <c:pt idx="6">
                  <c:v>9</c:v>
                </c:pt>
                <c:pt idx="7">
                  <c:v>3</c:v>
                </c:pt>
                <c:pt idx="8">
                  <c:v>19</c:v>
                </c:pt>
                <c:pt idx="9">
                  <c:v>2</c:v>
                </c:pt>
                <c:pt idx="10">
                  <c:v>16</c:v>
                </c:pt>
                <c:pt idx="11">
                  <c:v>12</c:v>
                </c:pt>
                <c:pt idx="12">
                  <c:v>1</c:v>
                </c:pt>
              </c:numCache>
            </c:numRef>
          </c:xVal>
          <c:yVal>
            <c:numRef>
              <c:f>'2 Variable Xbar Lines'!$C$58:$C$70</c:f>
              <c:numCache>
                <c:formatCode>General</c:formatCode>
                <c:ptCount val="13"/>
                <c:pt idx="0">
                  <c:v>5</c:v>
                </c:pt>
                <c:pt idx="1">
                  <c:v>1</c:v>
                </c:pt>
                <c:pt idx="2">
                  <c:v>9</c:v>
                </c:pt>
                <c:pt idx="3">
                  <c:v>5</c:v>
                </c:pt>
                <c:pt idx="4">
                  <c:v>3</c:v>
                </c:pt>
                <c:pt idx="5">
                  <c:v>4</c:v>
                </c:pt>
                <c:pt idx="6">
                  <c:v>10</c:v>
                </c:pt>
                <c:pt idx="7">
                  <c:v>6</c:v>
                </c:pt>
                <c:pt idx="8">
                  <c:v>10</c:v>
                </c:pt>
                <c:pt idx="9">
                  <c:v>1</c:v>
                </c:pt>
                <c:pt idx="10">
                  <c:v>2</c:v>
                </c:pt>
                <c:pt idx="11">
                  <c:v>7</c:v>
                </c:pt>
                <c:pt idx="12">
                  <c:v>6</c:v>
                </c:pt>
              </c:numCache>
            </c:numRef>
          </c:yVal>
          <c:smooth val="0"/>
        </c:ser>
        <c:dLbls>
          <c:showLegendKey val="0"/>
          <c:showVal val="0"/>
          <c:showCatName val="0"/>
          <c:showSerName val="0"/>
          <c:showPercent val="0"/>
          <c:showBubbleSize val="0"/>
        </c:dLbls>
        <c:axId val="848014944"/>
        <c:axId val="848015504"/>
      </c:scatterChart>
      <c:scatterChart>
        <c:scatterStyle val="smoothMarker"/>
        <c:varyColors val="0"/>
        <c:ser>
          <c:idx val="1"/>
          <c:order val="1"/>
          <c:tx>
            <c:strRef>
              <c:f>'2 Variable Xbar Lines'!$E$53</c:f>
              <c:strCache>
                <c:ptCount val="1"/>
                <c:pt idx="0">
                  <c:v>Xbar (Years)</c:v>
                </c:pt>
              </c:strCache>
            </c:strRef>
          </c:tx>
          <c:marker>
            <c:symbol val="none"/>
          </c:marker>
          <c:xVal>
            <c:numRef>
              <c:f>'2 Variable Xbar Lines'!$E$54:$E$55</c:f>
              <c:numCache>
                <c:formatCode>0</c:formatCode>
                <c:ptCount val="2"/>
                <c:pt idx="0">
                  <c:v>9</c:v>
                </c:pt>
                <c:pt idx="1">
                  <c:v>9</c:v>
                </c:pt>
              </c:numCache>
            </c:numRef>
          </c:xVal>
          <c:yVal>
            <c:numRef>
              <c:f>'2 Variable Xbar Lines'!$F$54:$F$55</c:f>
              <c:numCache>
                <c:formatCode>General</c:formatCode>
                <c:ptCount val="2"/>
                <c:pt idx="0">
                  <c:v>0</c:v>
                </c:pt>
                <c:pt idx="1">
                  <c:v>12</c:v>
                </c:pt>
              </c:numCache>
            </c:numRef>
          </c:yVal>
          <c:smooth val="1"/>
        </c:ser>
        <c:ser>
          <c:idx val="2"/>
          <c:order val="2"/>
          <c:tx>
            <c:strRef>
              <c:f>'2 Variable Xbar Lines'!$I$53</c:f>
              <c:strCache>
                <c:ptCount val="1"/>
                <c:pt idx="0">
                  <c:v>Ybar (Rating)</c:v>
                </c:pt>
              </c:strCache>
            </c:strRef>
          </c:tx>
          <c:spPr>
            <a:ln w="19050">
              <a:solidFill>
                <a:srgbClr val="0000FF"/>
              </a:solidFill>
            </a:ln>
          </c:spPr>
          <c:marker>
            <c:symbol val="none"/>
          </c:marker>
          <c:xVal>
            <c:numRef>
              <c:f>'2 Variable Xbar Lines'!$H$54:$H$55</c:f>
              <c:numCache>
                <c:formatCode>General</c:formatCode>
                <c:ptCount val="2"/>
                <c:pt idx="0">
                  <c:v>0</c:v>
                </c:pt>
                <c:pt idx="1">
                  <c:v>22</c:v>
                </c:pt>
              </c:numCache>
            </c:numRef>
          </c:xVal>
          <c:yVal>
            <c:numRef>
              <c:f>'2 Variable Xbar Lines'!$I$54:$I$55</c:f>
              <c:numCache>
                <c:formatCode>0</c:formatCode>
                <c:ptCount val="2"/>
                <c:pt idx="0">
                  <c:v>5.3076923076923075</c:v>
                </c:pt>
                <c:pt idx="1">
                  <c:v>5.3076923076923075</c:v>
                </c:pt>
              </c:numCache>
            </c:numRef>
          </c:yVal>
          <c:smooth val="1"/>
        </c:ser>
        <c:dLbls>
          <c:showLegendKey val="0"/>
          <c:showVal val="0"/>
          <c:showCatName val="0"/>
          <c:showSerName val="0"/>
          <c:showPercent val="0"/>
          <c:showBubbleSize val="0"/>
        </c:dLbls>
        <c:axId val="848014944"/>
        <c:axId val="848015504"/>
      </c:scatterChart>
      <c:valAx>
        <c:axId val="848014944"/>
        <c:scaling>
          <c:orientation val="minMax"/>
        </c:scaling>
        <c:delete val="0"/>
        <c:axPos val="b"/>
        <c:title>
          <c:tx>
            <c:strRef>
              <c:f>'2 Variable Xbar Lines'!$B$57</c:f>
              <c:strCache>
                <c:ptCount val="1"/>
                <c:pt idx="0">
                  <c:v># Of Years Using Excel</c:v>
                </c:pt>
              </c:strCache>
            </c:strRef>
          </c:tx>
          <c:overlay val="0"/>
        </c:title>
        <c:numFmt formatCode="General" sourceLinked="1"/>
        <c:majorTickMark val="out"/>
        <c:minorTickMark val="none"/>
        <c:tickLblPos val="nextTo"/>
        <c:crossAx val="848015504"/>
        <c:crosses val="autoZero"/>
        <c:crossBetween val="midCat"/>
      </c:valAx>
      <c:valAx>
        <c:axId val="848015504"/>
        <c:scaling>
          <c:orientation val="minMax"/>
          <c:max val="12"/>
        </c:scaling>
        <c:delete val="0"/>
        <c:axPos val="l"/>
        <c:majorGridlines/>
        <c:title>
          <c:tx>
            <c:strRef>
              <c:f>'2 Variable Xbar Lines'!$C$57</c:f>
              <c:strCache>
                <c:ptCount val="1"/>
                <c:pt idx="0">
                  <c:v>Excel Expert Rating</c:v>
                </c:pt>
              </c:strCache>
            </c:strRef>
          </c:tx>
          <c:overlay val="0"/>
          <c:txPr>
            <a:bodyPr rot="-5400000" vert="horz"/>
            <a:lstStyle/>
            <a:p>
              <a:pPr>
                <a:defRPr/>
              </a:pPr>
              <a:endParaRPr lang="en-US"/>
            </a:p>
          </c:txPr>
        </c:title>
        <c:numFmt formatCode="General" sourceLinked="1"/>
        <c:majorTickMark val="out"/>
        <c:minorTickMark val="none"/>
        <c:tickLblPos val="nextTo"/>
        <c:crossAx val="848014944"/>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Scatter'!$B$112</c:f>
          <c:strCache>
            <c:ptCount val="1"/>
            <c:pt idx="0">
              <c:v>Relationship Between Temperature and Energy Expense, relationship looks nonlinear: as x increases, y decreases for a while and then increases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 Scatter'!$C$117</c:f>
              <c:strCache>
                <c:ptCount val="1"/>
                <c:pt idx="0">
                  <c:v>Energy Expense Y</c:v>
                </c:pt>
              </c:strCache>
            </c:strRef>
          </c:tx>
          <c:spPr>
            <a:ln w="19050" cap="rnd">
              <a:noFill/>
              <a:round/>
            </a:ln>
            <a:effectLst/>
          </c:spPr>
          <c:marker>
            <c:symbol val="circle"/>
            <c:size val="5"/>
            <c:spPr>
              <a:solidFill>
                <a:schemeClr val="accent1"/>
              </a:solidFill>
              <a:ln w="9525">
                <a:solidFill>
                  <a:schemeClr val="accent1"/>
                </a:solidFill>
              </a:ln>
              <a:effectLst/>
            </c:spPr>
          </c:marker>
          <c:xVal>
            <c:numRef>
              <c:f>'2 Variable Scatter'!$B$118:$B$471</c:f>
              <c:numCache>
                <c:formatCode>General</c:formatCode>
                <c:ptCount val="354"/>
                <c:pt idx="0">
                  <c:v>46</c:v>
                </c:pt>
                <c:pt idx="1">
                  <c:v>52</c:v>
                </c:pt>
                <c:pt idx="2">
                  <c:v>55</c:v>
                </c:pt>
                <c:pt idx="3">
                  <c:v>46</c:v>
                </c:pt>
                <c:pt idx="4">
                  <c:v>47</c:v>
                </c:pt>
                <c:pt idx="5">
                  <c:v>50</c:v>
                </c:pt>
                <c:pt idx="6">
                  <c:v>36</c:v>
                </c:pt>
                <c:pt idx="7">
                  <c:v>47</c:v>
                </c:pt>
                <c:pt idx="8">
                  <c:v>40</c:v>
                </c:pt>
                <c:pt idx="9">
                  <c:v>46</c:v>
                </c:pt>
                <c:pt idx="10">
                  <c:v>55</c:v>
                </c:pt>
                <c:pt idx="11">
                  <c:v>40</c:v>
                </c:pt>
                <c:pt idx="12">
                  <c:v>53</c:v>
                </c:pt>
                <c:pt idx="13">
                  <c:v>44</c:v>
                </c:pt>
                <c:pt idx="14">
                  <c:v>48</c:v>
                </c:pt>
                <c:pt idx="15">
                  <c:v>46</c:v>
                </c:pt>
                <c:pt idx="16">
                  <c:v>56</c:v>
                </c:pt>
                <c:pt idx="17">
                  <c:v>36</c:v>
                </c:pt>
                <c:pt idx="18">
                  <c:v>38</c:v>
                </c:pt>
                <c:pt idx="19">
                  <c:v>37</c:v>
                </c:pt>
                <c:pt idx="20">
                  <c:v>44</c:v>
                </c:pt>
                <c:pt idx="21">
                  <c:v>30</c:v>
                </c:pt>
                <c:pt idx="22">
                  <c:v>48</c:v>
                </c:pt>
                <c:pt idx="23">
                  <c:v>37</c:v>
                </c:pt>
                <c:pt idx="24">
                  <c:v>43</c:v>
                </c:pt>
                <c:pt idx="25">
                  <c:v>39</c:v>
                </c:pt>
                <c:pt idx="26">
                  <c:v>34</c:v>
                </c:pt>
                <c:pt idx="27">
                  <c:v>33</c:v>
                </c:pt>
                <c:pt idx="28">
                  <c:v>38</c:v>
                </c:pt>
                <c:pt idx="29">
                  <c:v>38</c:v>
                </c:pt>
                <c:pt idx="30">
                  <c:v>37</c:v>
                </c:pt>
                <c:pt idx="31">
                  <c:v>35</c:v>
                </c:pt>
                <c:pt idx="32">
                  <c:v>53</c:v>
                </c:pt>
                <c:pt idx="33">
                  <c:v>55</c:v>
                </c:pt>
                <c:pt idx="34">
                  <c:v>58</c:v>
                </c:pt>
                <c:pt idx="35">
                  <c:v>41</c:v>
                </c:pt>
                <c:pt idx="36">
                  <c:v>43</c:v>
                </c:pt>
                <c:pt idx="37">
                  <c:v>43</c:v>
                </c:pt>
                <c:pt idx="38">
                  <c:v>32</c:v>
                </c:pt>
                <c:pt idx="39">
                  <c:v>53</c:v>
                </c:pt>
                <c:pt idx="40">
                  <c:v>54</c:v>
                </c:pt>
                <c:pt idx="41">
                  <c:v>56</c:v>
                </c:pt>
                <c:pt idx="42">
                  <c:v>52</c:v>
                </c:pt>
                <c:pt idx="43">
                  <c:v>57</c:v>
                </c:pt>
                <c:pt idx="44">
                  <c:v>51</c:v>
                </c:pt>
                <c:pt idx="45">
                  <c:v>40</c:v>
                </c:pt>
                <c:pt idx="46">
                  <c:v>32</c:v>
                </c:pt>
                <c:pt idx="47">
                  <c:v>34</c:v>
                </c:pt>
                <c:pt idx="48">
                  <c:v>37</c:v>
                </c:pt>
                <c:pt idx="49">
                  <c:v>39</c:v>
                </c:pt>
                <c:pt idx="50">
                  <c:v>22</c:v>
                </c:pt>
                <c:pt idx="51">
                  <c:v>38</c:v>
                </c:pt>
                <c:pt idx="52">
                  <c:v>40</c:v>
                </c:pt>
                <c:pt idx="53">
                  <c:v>51</c:v>
                </c:pt>
                <c:pt idx="54">
                  <c:v>32</c:v>
                </c:pt>
                <c:pt idx="55">
                  <c:v>45</c:v>
                </c:pt>
                <c:pt idx="56">
                  <c:v>40</c:v>
                </c:pt>
                <c:pt idx="57">
                  <c:v>52</c:v>
                </c:pt>
                <c:pt idx="58">
                  <c:v>25</c:v>
                </c:pt>
                <c:pt idx="59">
                  <c:v>42</c:v>
                </c:pt>
                <c:pt idx="60">
                  <c:v>45</c:v>
                </c:pt>
                <c:pt idx="61">
                  <c:v>31</c:v>
                </c:pt>
                <c:pt idx="62">
                  <c:v>51</c:v>
                </c:pt>
                <c:pt idx="63">
                  <c:v>34</c:v>
                </c:pt>
                <c:pt idx="64">
                  <c:v>21</c:v>
                </c:pt>
                <c:pt idx="65">
                  <c:v>55</c:v>
                </c:pt>
                <c:pt idx="66">
                  <c:v>24</c:v>
                </c:pt>
                <c:pt idx="67">
                  <c:v>42</c:v>
                </c:pt>
                <c:pt idx="68">
                  <c:v>38</c:v>
                </c:pt>
                <c:pt idx="69">
                  <c:v>48</c:v>
                </c:pt>
                <c:pt idx="70">
                  <c:v>40</c:v>
                </c:pt>
                <c:pt idx="71">
                  <c:v>45</c:v>
                </c:pt>
                <c:pt idx="72">
                  <c:v>45</c:v>
                </c:pt>
                <c:pt idx="73">
                  <c:v>46</c:v>
                </c:pt>
                <c:pt idx="74">
                  <c:v>33</c:v>
                </c:pt>
                <c:pt idx="75">
                  <c:v>37</c:v>
                </c:pt>
                <c:pt idx="76">
                  <c:v>24</c:v>
                </c:pt>
                <c:pt idx="77">
                  <c:v>36</c:v>
                </c:pt>
                <c:pt idx="78">
                  <c:v>37</c:v>
                </c:pt>
                <c:pt idx="79">
                  <c:v>47</c:v>
                </c:pt>
                <c:pt idx="80">
                  <c:v>64</c:v>
                </c:pt>
                <c:pt idx="81">
                  <c:v>60</c:v>
                </c:pt>
                <c:pt idx="82">
                  <c:v>50</c:v>
                </c:pt>
                <c:pt idx="83">
                  <c:v>62</c:v>
                </c:pt>
                <c:pt idx="84">
                  <c:v>50</c:v>
                </c:pt>
                <c:pt idx="85">
                  <c:v>62</c:v>
                </c:pt>
                <c:pt idx="86">
                  <c:v>68</c:v>
                </c:pt>
                <c:pt idx="87">
                  <c:v>65</c:v>
                </c:pt>
                <c:pt idx="88">
                  <c:v>57</c:v>
                </c:pt>
                <c:pt idx="89">
                  <c:v>53</c:v>
                </c:pt>
                <c:pt idx="90">
                  <c:v>43</c:v>
                </c:pt>
                <c:pt idx="91">
                  <c:v>39</c:v>
                </c:pt>
                <c:pt idx="92">
                  <c:v>61</c:v>
                </c:pt>
                <c:pt idx="93">
                  <c:v>42</c:v>
                </c:pt>
                <c:pt idx="94">
                  <c:v>42</c:v>
                </c:pt>
                <c:pt idx="95">
                  <c:v>52</c:v>
                </c:pt>
                <c:pt idx="96">
                  <c:v>68</c:v>
                </c:pt>
                <c:pt idx="97">
                  <c:v>50</c:v>
                </c:pt>
                <c:pt idx="98">
                  <c:v>46</c:v>
                </c:pt>
                <c:pt idx="99">
                  <c:v>58</c:v>
                </c:pt>
                <c:pt idx="100">
                  <c:v>56</c:v>
                </c:pt>
                <c:pt idx="101">
                  <c:v>61</c:v>
                </c:pt>
                <c:pt idx="102">
                  <c:v>56</c:v>
                </c:pt>
                <c:pt idx="103">
                  <c:v>61</c:v>
                </c:pt>
                <c:pt idx="104">
                  <c:v>67</c:v>
                </c:pt>
                <c:pt idx="105">
                  <c:v>68</c:v>
                </c:pt>
                <c:pt idx="106">
                  <c:v>61</c:v>
                </c:pt>
                <c:pt idx="107">
                  <c:v>52</c:v>
                </c:pt>
                <c:pt idx="108">
                  <c:v>63</c:v>
                </c:pt>
                <c:pt idx="109">
                  <c:v>80</c:v>
                </c:pt>
                <c:pt idx="110">
                  <c:v>75</c:v>
                </c:pt>
                <c:pt idx="111">
                  <c:v>51</c:v>
                </c:pt>
                <c:pt idx="112">
                  <c:v>44</c:v>
                </c:pt>
                <c:pt idx="113">
                  <c:v>79</c:v>
                </c:pt>
                <c:pt idx="114">
                  <c:v>61</c:v>
                </c:pt>
                <c:pt idx="115">
                  <c:v>49</c:v>
                </c:pt>
                <c:pt idx="116">
                  <c:v>80</c:v>
                </c:pt>
                <c:pt idx="117">
                  <c:v>47</c:v>
                </c:pt>
                <c:pt idx="118">
                  <c:v>77</c:v>
                </c:pt>
                <c:pt idx="119">
                  <c:v>60</c:v>
                </c:pt>
                <c:pt idx="120">
                  <c:v>54</c:v>
                </c:pt>
                <c:pt idx="121">
                  <c:v>44</c:v>
                </c:pt>
                <c:pt idx="122">
                  <c:v>50</c:v>
                </c:pt>
                <c:pt idx="123">
                  <c:v>69</c:v>
                </c:pt>
                <c:pt idx="124">
                  <c:v>59</c:v>
                </c:pt>
                <c:pt idx="125">
                  <c:v>81</c:v>
                </c:pt>
                <c:pt idx="126">
                  <c:v>82</c:v>
                </c:pt>
                <c:pt idx="127">
                  <c:v>59</c:v>
                </c:pt>
                <c:pt idx="128">
                  <c:v>47</c:v>
                </c:pt>
                <c:pt idx="129">
                  <c:v>71</c:v>
                </c:pt>
                <c:pt idx="130">
                  <c:v>45</c:v>
                </c:pt>
                <c:pt idx="131">
                  <c:v>65</c:v>
                </c:pt>
                <c:pt idx="132">
                  <c:v>78</c:v>
                </c:pt>
                <c:pt idx="133">
                  <c:v>54</c:v>
                </c:pt>
                <c:pt idx="134">
                  <c:v>46</c:v>
                </c:pt>
                <c:pt idx="135">
                  <c:v>81</c:v>
                </c:pt>
                <c:pt idx="136">
                  <c:v>52</c:v>
                </c:pt>
                <c:pt idx="137">
                  <c:v>79</c:v>
                </c:pt>
                <c:pt idx="138">
                  <c:v>77</c:v>
                </c:pt>
                <c:pt idx="139">
                  <c:v>66</c:v>
                </c:pt>
                <c:pt idx="140">
                  <c:v>60</c:v>
                </c:pt>
                <c:pt idx="141">
                  <c:v>66</c:v>
                </c:pt>
                <c:pt idx="142">
                  <c:v>63</c:v>
                </c:pt>
                <c:pt idx="143">
                  <c:v>76</c:v>
                </c:pt>
                <c:pt idx="144">
                  <c:v>64</c:v>
                </c:pt>
                <c:pt idx="145">
                  <c:v>54</c:v>
                </c:pt>
                <c:pt idx="146">
                  <c:v>62</c:v>
                </c:pt>
                <c:pt idx="147">
                  <c:v>75</c:v>
                </c:pt>
                <c:pt idx="148">
                  <c:v>60</c:v>
                </c:pt>
                <c:pt idx="149">
                  <c:v>61</c:v>
                </c:pt>
                <c:pt idx="150">
                  <c:v>74</c:v>
                </c:pt>
                <c:pt idx="151">
                  <c:v>72</c:v>
                </c:pt>
                <c:pt idx="152">
                  <c:v>77</c:v>
                </c:pt>
                <c:pt idx="153">
                  <c:v>56</c:v>
                </c:pt>
                <c:pt idx="154">
                  <c:v>73</c:v>
                </c:pt>
                <c:pt idx="155">
                  <c:v>60</c:v>
                </c:pt>
                <c:pt idx="156">
                  <c:v>72</c:v>
                </c:pt>
                <c:pt idx="157">
                  <c:v>66</c:v>
                </c:pt>
                <c:pt idx="158">
                  <c:v>57</c:v>
                </c:pt>
                <c:pt idx="159">
                  <c:v>57</c:v>
                </c:pt>
                <c:pt idx="160">
                  <c:v>78</c:v>
                </c:pt>
                <c:pt idx="161">
                  <c:v>56</c:v>
                </c:pt>
                <c:pt idx="162">
                  <c:v>59</c:v>
                </c:pt>
                <c:pt idx="163">
                  <c:v>71</c:v>
                </c:pt>
                <c:pt idx="164">
                  <c:v>66</c:v>
                </c:pt>
                <c:pt idx="165">
                  <c:v>58</c:v>
                </c:pt>
                <c:pt idx="166">
                  <c:v>67</c:v>
                </c:pt>
                <c:pt idx="167">
                  <c:v>66</c:v>
                </c:pt>
                <c:pt idx="168">
                  <c:v>76</c:v>
                </c:pt>
                <c:pt idx="169">
                  <c:v>57</c:v>
                </c:pt>
                <c:pt idx="170">
                  <c:v>72</c:v>
                </c:pt>
                <c:pt idx="171">
                  <c:v>62</c:v>
                </c:pt>
                <c:pt idx="172">
                  <c:v>79</c:v>
                </c:pt>
                <c:pt idx="173">
                  <c:v>83</c:v>
                </c:pt>
                <c:pt idx="174">
                  <c:v>71</c:v>
                </c:pt>
                <c:pt idx="175">
                  <c:v>78</c:v>
                </c:pt>
                <c:pt idx="176">
                  <c:v>70</c:v>
                </c:pt>
                <c:pt idx="177">
                  <c:v>81</c:v>
                </c:pt>
                <c:pt idx="178">
                  <c:v>74</c:v>
                </c:pt>
                <c:pt idx="179">
                  <c:v>92</c:v>
                </c:pt>
                <c:pt idx="180">
                  <c:v>78</c:v>
                </c:pt>
                <c:pt idx="181">
                  <c:v>87</c:v>
                </c:pt>
                <c:pt idx="182">
                  <c:v>62</c:v>
                </c:pt>
                <c:pt idx="183">
                  <c:v>85</c:v>
                </c:pt>
                <c:pt idx="184">
                  <c:v>92</c:v>
                </c:pt>
                <c:pt idx="185">
                  <c:v>84</c:v>
                </c:pt>
                <c:pt idx="186">
                  <c:v>90</c:v>
                </c:pt>
                <c:pt idx="187">
                  <c:v>66</c:v>
                </c:pt>
                <c:pt idx="188">
                  <c:v>67</c:v>
                </c:pt>
                <c:pt idx="189">
                  <c:v>79</c:v>
                </c:pt>
                <c:pt idx="190">
                  <c:v>74</c:v>
                </c:pt>
                <c:pt idx="191">
                  <c:v>84</c:v>
                </c:pt>
                <c:pt idx="192">
                  <c:v>73</c:v>
                </c:pt>
                <c:pt idx="193">
                  <c:v>72</c:v>
                </c:pt>
                <c:pt idx="194">
                  <c:v>89</c:v>
                </c:pt>
                <c:pt idx="195">
                  <c:v>75</c:v>
                </c:pt>
                <c:pt idx="196">
                  <c:v>80</c:v>
                </c:pt>
                <c:pt idx="197">
                  <c:v>65</c:v>
                </c:pt>
                <c:pt idx="198">
                  <c:v>71</c:v>
                </c:pt>
                <c:pt idx="199">
                  <c:v>91</c:v>
                </c:pt>
                <c:pt idx="200">
                  <c:v>89</c:v>
                </c:pt>
                <c:pt idx="201">
                  <c:v>98</c:v>
                </c:pt>
                <c:pt idx="202">
                  <c:v>91</c:v>
                </c:pt>
                <c:pt idx="203">
                  <c:v>82</c:v>
                </c:pt>
                <c:pt idx="204">
                  <c:v>93</c:v>
                </c:pt>
                <c:pt idx="205">
                  <c:v>73</c:v>
                </c:pt>
                <c:pt idx="206">
                  <c:v>99</c:v>
                </c:pt>
                <c:pt idx="207">
                  <c:v>85</c:v>
                </c:pt>
                <c:pt idx="208">
                  <c:v>71</c:v>
                </c:pt>
                <c:pt idx="209">
                  <c:v>90</c:v>
                </c:pt>
                <c:pt idx="210">
                  <c:v>71</c:v>
                </c:pt>
                <c:pt idx="211">
                  <c:v>97</c:v>
                </c:pt>
                <c:pt idx="212">
                  <c:v>100</c:v>
                </c:pt>
                <c:pt idx="213">
                  <c:v>96</c:v>
                </c:pt>
                <c:pt idx="214">
                  <c:v>75</c:v>
                </c:pt>
                <c:pt idx="215">
                  <c:v>80</c:v>
                </c:pt>
                <c:pt idx="216">
                  <c:v>74</c:v>
                </c:pt>
                <c:pt idx="217">
                  <c:v>84</c:v>
                </c:pt>
                <c:pt idx="218">
                  <c:v>94</c:v>
                </c:pt>
                <c:pt idx="219">
                  <c:v>99</c:v>
                </c:pt>
                <c:pt idx="220">
                  <c:v>94</c:v>
                </c:pt>
                <c:pt idx="221">
                  <c:v>95</c:v>
                </c:pt>
                <c:pt idx="222">
                  <c:v>88</c:v>
                </c:pt>
                <c:pt idx="223">
                  <c:v>83</c:v>
                </c:pt>
                <c:pt idx="224">
                  <c:v>89</c:v>
                </c:pt>
                <c:pt idx="225">
                  <c:v>79</c:v>
                </c:pt>
                <c:pt idx="226">
                  <c:v>92</c:v>
                </c:pt>
                <c:pt idx="227">
                  <c:v>100</c:v>
                </c:pt>
                <c:pt idx="228">
                  <c:v>80</c:v>
                </c:pt>
                <c:pt idx="229">
                  <c:v>97</c:v>
                </c:pt>
                <c:pt idx="230">
                  <c:v>70</c:v>
                </c:pt>
                <c:pt idx="231">
                  <c:v>90</c:v>
                </c:pt>
                <c:pt idx="232">
                  <c:v>75</c:v>
                </c:pt>
                <c:pt idx="233">
                  <c:v>86</c:v>
                </c:pt>
                <c:pt idx="234">
                  <c:v>91</c:v>
                </c:pt>
                <c:pt idx="235">
                  <c:v>80</c:v>
                </c:pt>
                <c:pt idx="236">
                  <c:v>73</c:v>
                </c:pt>
                <c:pt idx="237">
                  <c:v>85</c:v>
                </c:pt>
                <c:pt idx="238">
                  <c:v>95</c:v>
                </c:pt>
                <c:pt idx="239">
                  <c:v>75</c:v>
                </c:pt>
                <c:pt idx="240">
                  <c:v>87</c:v>
                </c:pt>
                <c:pt idx="241">
                  <c:v>80</c:v>
                </c:pt>
                <c:pt idx="242">
                  <c:v>88</c:v>
                </c:pt>
                <c:pt idx="243">
                  <c:v>75</c:v>
                </c:pt>
                <c:pt idx="244">
                  <c:v>68</c:v>
                </c:pt>
                <c:pt idx="245">
                  <c:v>70</c:v>
                </c:pt>
                <c:pt idx="246">
                  <c:v>76</c:v>
                </c:pt>
                <c:pt idx="247">
                  <c:v>87</c:v>
                </c:pt>
                <c:pt idx="248">
                  <c:v>90</c:v>
                </c:pt>
                <c:pt idx="249">
                  <c:v>67</c:v>
                </c:pt>
                <c:pt idx="250">
                  <c:v>70</c:v>
                </c:pt>
                <c:pt idx="251">
                  <c:v>97</c:v>
                </c:pt>
                <c:pt idx="252">
                  <c:v>90</c:v>
                </c:pt>
                <c:pt idx="253">
                  <c:v>86</c:v>
                </c:pt>
                <c:pt idx="254">
                  <c:v>83</c:v>
                </c:pt>
                <c:pt idx="255">
                  <c:v>69</c:v>
                </c:pt>
                <c:pt idx="256">
                  <c:v>68</c:v>
                </c:pt>
                <c:pt idx="257">
                  <c:v>95</c:v>
                </c:pt>
                <c:pt idx="258">
                  <c:v>93</c:v>
                </c:pt>
                <c:pt idx="259">
                  <c:v>79</c:v>
                </c:pt>
                <c:pt idx="260">
                  <c:v>87</c:v>
                </c:pt>
                <c:pt idx="261">
                  <c:v>79</c:v>
                </c:pt>
                <c:pt idx="262">
                  <c:v>85</c:v>
                </c:pt>
                <c:pt idx="263">
                  <c:v>89</c:v>
                </c:pt>
                <c:pt idx="264">
                  <c:v>71</c:v>
                </c:pt>
                <c:pt idx="265">
                  <c:v>58</c:v>
                </c:pt>
                <c:pt idx="266">
                  <c:v>66</c:v>
                </c:pt>
                <c:pt idx="267">
                  <c:v>82</c:v>
                </c:pt>
                <c:pt idx="268">
                  <c:v>56</c:v>
                </c:pt>
                <c:pt idx="269">
                  <c:v>81</c:v>
                </c:pt>
                <c:pt idx="270">
                  <c:v>57</c:v>
                </c:pt>
                <c:pt idx="271">
                  <c:v>59</c:v>
                </c:pt>
                <c:pt idx="272">
                  <c:v>54</c:v>
                </c:pt>
                <c:pt idx="273">
                  <c:v>88</c:v>
                </c:pt>
                <c:pt idx="274">
                  <c:v>83</c:v>
                </c:pt>
                <c:pt idx="275">
                  <c:v>85</c:v>
                </c:pt>
                <c:pt idx="276">
                  <c:v>85</c:v>
                </c:pt>
                <c:pt idx="277">
                  <c:v>81</c:v>
                </c:pt>
                <c:pt idx="278">
                  <c:v>73</c:v>
                </c:pt>
                <c:pt idx="279">
                  <c:v>71</c:v>
                </c:pt>
                <c:pt idx="280">
                  <c:v>87</c:v>
                </c:pt>
                <c:pt idx="281">
                  <c:v>86</c:v>
                </c:pt>
                <c:pt idx="282">
                  <c:v>79</c:v>
                </c:pt>
                <c:pt idx="283">
                  <c:v>61</c:v>
                </c:pt>
                <c:pt idx="284">
                  <c:v>60</c:v>
                </c:pt>
                <c:pt idx="285">
                  <c:v>78</c:v>
                </c:pt>
                <c:pt idx="286">
                  <c:v>81</c:v>
                </c:pt>
                <c:pt idx="287">
                  <c:v>79</c:v>
                </c:pt>
                <c:pt idx="288">
                  <c:v>68</c:v>
                </c:pt>
                <c:pt idx="289">
                  <c:v>68</c:v>
                </c:pt>
                <c:pt idx="290">
                  <c:v>60</c:v>
                </c:pt>
                <c:pt idx="291">
                  <c:v>73</c:v>
                </c:pt>
                <c:pt idx="292">
                  <c:v>74</c:v>
                </c:pt>
                <c:pt idx="293">
                  <c:v>46</c:v>
                </c:pt>
                <c:pt idx="294">
                  <c:v>66</c:v>
                </c:pt>
                <c:pt idx="295">
                  <c:v>50</c:v>
                </c:pt>
                <c:pt idx="296">
                  <c:v>49</c:v>
                </c:pt>
                <c:pt idx="297">
                  <c:v>68</c:v>
                </c:pt>
                <c:pt idx="298">
                  <c:v>63</c:v>
                </c:pt>
                <c:pt idx="299">
                  <c:v>57</c:v>
                </c:pt>
                <c:pt idx="300">
                  <c:v>62</c:v>
                </c:pt>
                <c:pt idx="301">
                  <c:v>66</c:v>
                </c:pt>
                <c:pt idx="302">
                  <c:v>62</c:v>
                </c:pt>
                <c:pt idx="303">
                  <c:v>53</c:v>
                </c:pt>
                <c:pt idx="304">
                  <c:v>63</c:v>
                </c:pt>
                <c:pt idx="305">
                  <c:v>61</c:v>
                </c:pt>
                <c:pt idx="306">
                  <c:v>64</c:v>
                </c:pt>
                <c:pt idx="307">
                  <c:v>51</c:v>
                </c:pt>
                <c:pt idx="308">
                  <c:v>56</c:v>
                </c:pt>
                <c:pt idx="309">
                  <c:v>54</c:v>
                </c:pt>
                <c:pt idx="310">
                  <c:v>53</c:v>
                </c:pt>
                <c:pt idx="311">
                  <c:v>50</c:v>
                </c:pt>
                <c:pt idx="312">
                  <c:v>68</c:v>
                </c:pt>
                <c:pt idx="313">
                  <c:v>58</c:v>
                </c:pt>
                <c:pt idx="314">
                  <c:v>49</c:v>
                </c:pt>
                <c:pt idx="315">
                  <c:v>67</c:v>
                </c:pt>
                <c:pt idx="316">
                  <c:v>49</c:v>
                </c:pt>
                <c:pt idx="317">
                  <c:v>47</c:v>
                </c:pt>
                <c:pt idx="318">
                  <c:v>49</c:v>
                </c:pt>
                <c:pt idx="319">
                  <c:v>47</c:v>
                </c:pt>
                <c:pt idx="320">
                  <c:v>62</c:v>
                </c:pt>
                <c:pt idx="321">
                  <c:v>47</c:v>
                </c:pt>
                <c:pt idx="322">
                  <c:v>49</c:v>
                </c:pt>
                <c:pt idx="323">
                  <c:v>64</c:v>
                </c:pt>
                <c:pt idx="324">
                  <c:v>62</c:v>
                </c:pt>
                <c:pt idx="325">
                  <c:v>60</c:v>
                </c:pt>
                <c:pt idx="326">
                  <c:v>66</c:v>
                </c:pt>
                <c:pt idx="327">
                  <c:v>62</c:v>
                </c:pt>
                <c:pt idx="328">
                  <c:v>66</c:v>
                </c:pt>
                <c:pt idx="329">
                  <c:v>49</c:v>
                </c:pt>
                <c:pt idx="330">
                  <c:v>62</c:v>
                </c:pt>
                <c:pt idx="331">
                  <c:v>65</c:v>
                </c:pt>
                <c:pt idx="332">
                  <c:v>62</c:v>
                </c:pt>
                <c:pt idx="333">
                  <c:v>61</c:v>
                </c:pt>
                <c:pt idx="334">
                  <c:v>31</c:v>
                </c:pt>
                <c:pt idx="335">
                  <c:v>53</c:v>
                </c:pt>
                <c:pt idx="336">
                  <c:v>52</c:v>
                </c:pt>
                <c:pt idx="337">
                  <c:v>55</c:v>
                </c:pt>
                <c:pt idx="338">
                  <c:v>61</c:v>
                </c:pt>
                <c:pt idx="339">
                  <c:v>50</c:v>
                </c:pt>
                <c:pt idx="340">
                  <c:v>55</c:v>
                </c:pt>
                <c:pt idx="341">
                  <c:v>60</c:v>
                </c:pt>
                <c:pt idx="342">
                  <c:v>43</c:v>
                </c:pt>
                <c:pt idx="343">
                  <c:v>63</c:v>
                </c:pt>
                <c:pt idx="344">
                  <c:v>49</c:v>
                </c:pt>
                <c:pt idx="345">
                  <c:v>40</c:v>
                </c:pt>
                <c:pt idx="346">
                  <c:v>33</c:v>
                </c:pt>
                <c:pt idx="347">
                  <c:v>62</c:v>
                </c:pt>
                <c:pt idx="348">
                  <c:v>32</c:v>
                </c:pt>
                <c:pt idx="349">
                  <c:v>33</c:v>
                </c:pt>
                <c:pt idx="350">
                  <c:v>52</c:v>
                </c:pt>
                <c:pt idx="351">
                  <c:v>32</c:v>
                </c:pt>
                <c:pt idx="352">
                  <c:v>59</c:v>
                </c:pt>
                <c:pt idx="353">
                  <c:v>32</c:v>
                </c:pt>
              </c:numCache>
            </c:numRef>
          </c:xVal>
          <c:yVal>
            <c:numRef>
              <c:f>'2 Variable Scatter'!$C$118:$C$471</c:f>
              <c:numCache>
                <c:formatCode>"$"#,##0_);[Red]\("$"#,##0\)</c:formatCode>
                <c:ptCount val="354"/>
                <c:pt idx="0">
                  <c:v>236</c:v>
                </c:pt>
                <c:pt idx="1">
                  <c:v>304</c:v>
                </c:pt>
                <c:pt idx="2">
                  <c:v>163.5</c:v>
                </c:pt>
                <c:pt idx="3">
                  <c:v>214</c:v>
                </c:pt>
                <c:pt idx="4">
                  <c:v>210</c:v>
                </c:pt>
                <c:pt idx="5">
                  <c:v>508</c:v>
                </c:pt>
                <c:pt idx="6">
                  <c:v>294.55</c:v>
                </c:pt>
                <c:pt idx="7">
                  <c:v>250</c:v>
                </c:pt>
                <c:pt idx="8">
                  <c:v>371.95</c:v>
                </c:pt>
                <c:pt idx="9">
                  <c:v>478</c:v>
                </c:pt>
                <c:pt idx="10">
                  <c:v>258</c:v>
                </c:pt>
                <c:pt idx="11">
                  <c:v>559</c:v>
                </c:pt>
                <c:pt idx="12">
                  <c:v>536</c:v>
                </c:pt>
                <c:pt idx="13">
                  <c:v>576</c:v>
                </c:pt>
                <c:pt idx="14">
                  <c:v>446</c:v>
                </c:pt>
                <c:pt idx="15">
                  <c:v>300</c:v>
                </c:pt>
                <c:pt idx="16">
                  <c:v>250.5</c:v>
                </c:pt>
                <c:pt idx="17">
                  <c:v>412.79999999999995</c:v>
                </c:pt>
                <c:pt idx="18">
                  <c:v>511.7</c:v>
                </c:pt>
                <c:pt idx="19">
                  <c:v>311.75</c:v>
                </c:pt>
                <c:pt idx="20">
                  <c:v>478</c:v>
                </c:pt>
                <c:pt idx="21">
                  <c:v>282.5</c:v>
                </c:pt>
                <c:pt idx="22">
                  <c:v>476</c:v>
                </c:pt>
                <c:pt idx="23">
                  <c:v>565.44999999999993</c:v>
                </c:pt>
                <c:pt idx="24">
                  <c:v>567.6</c:v>
                </c:pt>
                <c:pt idx="25">
                  <c:v>634.25</c:v>
                </c:pt>
                <c:pt idx="26">
                  <c:v>266.59999999999997</c:v>
                </c:pt>
                <c:pt idx="27">
                  <c:v>345</c:v>
                </c:pt>
                <c:pt idx="28">
                  <c:v>393.45</c:v>
                </c:pt>
                <c:pt idx="29">
                  <c:v>567.6</c:v>
                </c:pt>
                <c:pt idx="30">
                  <c:v>266.59999999999997</c:v>
                </c:pt>
                <c:pt idx="31">
                  <c:v>503.09999999999997</c:v>
                </c:pt>
                <c:pt idx="32">
                  <c:v>242</c:v>
                </c:pt>
                <c:pt idx="33">
                  <c:v>216</c:v>
                </c:pt>
                <c:pt idx="34">
                  <c:v>354</c:v>
                </c:pt>
                <c:pt idx="35">
                  <c:v>432.15</c:v>
                </c:pt>
                <c:pt idx="36">
                  <c:v>406.34999999999997</c:v>
                </c:pt>
                <c:pt idx="37">
                  <c:v>627.79999999999995</c:v>
                </c:pt>
                <c:pt idx="38">
                  <c:v>705</c:v>
                </c:pt>
                <c:pt idx="39">
                  <c:v>534</c:v>
                </c:pt>
                <c:pt idx="40">
                  <c:v>282</c:v>
                </c:pt>
                <c:pt idx="41">
                  <c:v>435</c:v>
                </c:pt>
                <c:pt idx="42">
                  <c:v>380</c:v>
                </c:pt>
                <c:pt idx="43">
                  <c:v>372</c:v>
                </c:pt>
                <c:pt idx="44">
                  <c:v>240</c:v>
                </c:pt>
                <c:pt idx="45">
                  <c:v>346.15</c:v>
                </c:pt>
                <c:pt idx="46">
                  <c:v>577.5</c:v>
                </c:pt>
                <c:pt idx="47">
                  <c:v>406.34999999999997</c:v>
                </c:pt>
                <c:pt idx="48">
                  <c:v>468.7</c:v>
                </c:pt>
                <c:pt idx="49">
                  <c:v>483.75</c:v>
                </c:pt>
                <c:pt idx="50">
                  <c:v>462.5</c:v>
                </c:pt>
                <c:pt idx="51">
                  <c:v>408.5</c:v>
                </c:pt>
                <c:pt idx="52">
                  <c:v>311.75</c:v>
                </c:pt>
                <c:pt idx="53">
                  <c:v>420</c:v>
                </c:pt>
                <c:pt idx="54">
                  <c:v>410</c:v>
                </c:pt>
                <c:pt idx="55">
                  <c:v>400</c:v>
                </c:pt>
                <c:pt idx="56">
                  <c:v>460.09999999999997</c:v>
                </c:pt>
                <c:pt idx="57">
                  <c:v>538</c:v>
                </c:pt>
                <c:pt idx="58">
                  <c:v>597.5</c:v>
                </c:pt>
                <c:pt idx="59">
                  <c:v>389.15</c:v>
                </c:pt>
                <c:pt idx="60">
                  <c:v>228</c:v>
                </c:pt>
                <c:pt idx="61">
                  <c:v>627.5</c:v>
                </c:pt>
                <c:pt idx="62">
                  <c:v>408</c:v>
                </c:pt>
                <c:pt idx="63">
                  <c:v>339.7</c:v>
                </c:pt>
                <c:pt idx="64">
                  <c:v>527.5</c:v>
                </c:pt>
                <c:pt idx="65">
                  <c:v>364.5</c:v>
                </c:pt>
                <c:pt idx="66">
                  <c:v>695</c:v>
                </c:pt>
                <c:pt idx="67">
                  <c:v>462.25</c:v>
                </c:pt>
                <c:pt idx="68">
                  <c:v>277.34999999999997</c:v>
                </c:pt>
                <c:pt idx="69">
                  <c:v>334</c:v>
                </c:pt>
                <c:pt idx="70">
                  <c:v>445.04999999999995</c:v>
                </c:pt>
                <c:pt idx="71">
                  <c:v>496</c:v>
                </c:pt>
                <c:pt idx="72">
                  <c:v>514</c:v>
                </c:pt>
                <c:pt idx="73">
                  <c:v>350</c:v>
                </c:pt>
                <c:pt idx="74">
                  <c:v>697.5</c:v>
                </c:pt>
                <c:pt idx="75">
                  <c:v>258</c:v>
                </c:pt>
                <c:pt idx="76">
                  <c:v>257.5</c:v>
                </c:pt>
                <c:pt idx="77">
                  <c:v>313.89999999999998</c:v>
                </c:pt>
                <c:pt idx="78">
                  <c:v>481.59999999999997</c:v>
                </c:pt>
                <c:pt idx="79">
                  <c:v>594</c:v>
                </c:pt>
                <c:pt idx="80">
                  <c:v>442.5</c:v>
                </c:pt>
                <c:pt idx="81">
                  <c:v>397.5</c:v>
                </c:pt>
                <c:pt idx="82">
                  <c:v>272</c:v>
                </c:pt>
                <c:pt idx="83">
                  <c:v>208.5</c:v>
                </c:pt>
                <c:pt idx="84">
                  <c:v>200</c:v>
                </c:pt>
                <c:pt idx="85">
                  <c:v>301.5</c:v>
                </c:pt>
                <c:pt idx="86">
                  <c:v>187</c:v>
                </c:pt>
                <c:pt idx="87">
                  <c:v>150</c:v>
                </c:pt>
                <c:pt idx="88">
                  <c:v>445.5</c:v>
                </c:pt>
                <c:pt idx="89">
                  <c:v>498</c:v>
                </c:pt>
                <c:pt idx="90">
                  <c:v>599.85</c:v>
                </c:pt>
                <c:pt idx="91">
                  <c:v>393.45</c:v>
                </c:pt>
                <c:pt idx="92">
                  <c:v>196.5</c:v>
                </c:pt>
                <c:pt idx="93">
                  <c:v>457.95</c:v>
                </c:pt>
                <c:pt idx="94">
                  <c:v>225.75</c:v>
                </c:pt>
                <c:pt idx="95">
                  <c:v>598</c:v>
                </c:pt>
                <c:pt idx="96">
                  <c:v>268</c:v>
                </c:pt>
                <c:pt idx="97">
                  <c:v>468</c:v>
                </c:pt>
                <c:pt idx="98">
                  <c:v>236</c:v>
                </c:pt>
                <c:pt idx="99">
                  <c:v>415.5</c:v>
                </c:pt>
                <c:pt idx="100">
                  <c:v>418.5</c:v>
                </c:pt>
                <c:pt idx="101">
                  <c:v>279</c:v>
                </c:pt>
                <c:pt idx="102">
                  <c:v>195</c:v>
                </c:pt>
                <c:pt idx="103">
                  <c:v>325.5</c:v>
                </c:pt>
                <c:pt idx="104">
                  <c:v>283</c:v>
                </c:pt>
                <c:pt idx="105">
                  <c:v>281</c:v>
                </c:pt>
                <c:pt idx="106">
                  <c:v>313.5</c:v>
                </c:pt>
                <c:pt idx="107">
                  <c:v>466</c:v>
                </c:pt>
                <c:pt idx="108">
                  <c:v>351</c:v>
                </c:pt>
                <c:pt idx="109">
                  <c:v>226</c:v>
                </c:pt>
                <c:pt idx="110">
                  <c:v>165</c:v>
                </c:pt>
                <c:pt idx="111">
                  <c:v>532</c:v>
                </c:pt>
                <c:pt idx="112">
                  <c:v>410</c:v>
                </c:pt>
                <c:pt idx="113">
                  <c:v>121</c:v>
                </c:pt>
                <c:pt idx="114">
                  <c:v>340.5</c:v>
                </c:pt>
                <c:pt idx="115">
                  <c:v>264</c:v>
                </c:pt>
                <c:pt idx="116">
                  <c:v>212</c:v>
                </c:pt>
                <c:pt idx="117">
                  <c:v>590</c:v>
                </c:pt>
                <c:pt idx="118">
                  <c:v>153</c:v>
                </c:pt>
                <c:pt idx="119">
                  <c:v>202.5</c:v>
                </c:pt>
                <c:pt idx="120">
                  <c:v>564</c:v>
                </c:pt>
                <c:pt idx="121">
                  <c:v>326</c:v>
                </c:pt>
                <c:pt idx="122">
                  <c:v>308</c:v>
                </c:pt>
                <c:pt idx="123">
                  <c:v>220</c:v>
                </c:pt>
                <c:pt idx="124">
                  <c:v>448.5</c:v>
                </c:pt>
                <c:pt idx="125">
                  <c:v>239</c:v>
                </c:pt>
                <c:pt idx="126">
                  <c:v>227</c:v>
                </c:pt>
                <c:pt idx="127">
                  <c:v>222</c:v>
                </c:pt>
                <c:pt idx="128">
                  <c:v>282</c:v>
                </c:pt>
                <c:pt idx="129">
                  <c:v>225</c:v>
                </c:pt>
                <c:pt idx="130">
                  <c:v>332</c:v>
                </c:pt>
                <c:pt idx="131">
                  <c:v>178</c:v>
                </c:pt>
                <c:pt idx="132">
                  <c:v>290</c:v>
                </c:pt>
                <c:pt idx="133">
                  <c:v>246</c:v>
                </c:pt>
                <c:pt idx="134">
                  <c:v>598</c:v>
                </c:pt>
                <c:pt idx="135">
                  <c:v>186</c:v>
                </c:pt>
                <c:pt idx="136">
                  <c:v>584</c:v>
                </c:pt>
                <c:pt idx="137">
                  <c:v>259</c:v>
                </c:pt>
                <c:pt idx="138">
                  <c:v>162</c:v>
                </c:pt>
                <c:pt idx="139">
                  <c:v>162</c:v>
                </c:pt>
                <c:pt idx="140">
                  <c:v>300</c:v>
                </c:pt>
                <c:pt idx="141">
                  <c:v>228</c:v>
                </c:pt>
                <c:pt idx="142">
                  <c:v>336</c:v>
                </c:pt>
                <c:pt idx="143">
                  <c:v>164</c:v>
                </c:pt>
                <c:pt idx="144">
                  <c:v>238.5</c:v>
                </c:pt>
                <c:pt idx="145">
                  <c:v>548</c:v>
                </c:pt>
                <c:pt idx="146">
                  <c:v>187.5</c:v>
                </c:pt>
                <c:pt idx="147">
                  <c:v>208</c:v>
                </c:pt>
                <c:pt idx="148">
                  <c:v>153</c:v>
                </c:pt>
                <c:pt idx="149">
                  <c:v>343.5</c:v>
                </c:pt>
                <c:pt idx="150">
                  <c:v>275</c:v>
                </c:pt>
                <c:pt idx="151">
                  <c:v>138</c:v>
                </c:pt>
                <c:pt idx="152">
                  <c:v>168</c:v>
                </c:pt>
                <c:pt idx="153">
                  <c:v>289.5</c:v>
                </c:pt>
                <c:pt idx="154">
                  <c:v>156</c:v>
                </c:pt>
                <c:pt idx="155">
                  <c:v>345</c:v>
                </c:pt>
                <c:pt idx="156">
                  <c:v>292</c:v>
                </c:pt>
                <c:pt idx="157">
                  <c:v>100</c:v>
                </c:pt>
                <c:pt idx="158">
                  <c:v>355.5</c:v>
                </c:pt>
                <c:pt idx="159">
                  <c:v>171</c:v>
                </c:pt>
                <c:pt idx="160">
                  <c:v>253</c:v>
                </c:pt>
                <c:pt idx="161">
                  <c:v>303</c:v>
                </c:pt>
                <c:pt idx="162">
                  <c:v>319.5</c:v>
                </c:pt>
                <c:pt idx="163">
                  <c:v>115</c:v>
                </c:pt>
                <c:pt idx="164">
                  <c:v>133</c:v>
                </c:pt>
                <c:pt idx="165">
                  <c:v>318</c:v>
                </c:pt>
                <c:pt idx="166">
                  <c:v>137</c:v>
                </c:pt>
                <c:pt idx="167">
                  <c:v>275</c:v>
                </c:pt>
                <c:pt idx="168">
                  <c:v>132</c:v>
                </c:pt>
                <c:pt idx="169">
                  <c:v>244.5</c:v>
                </c:pt>
                <c:pt idx="170">
                  <c:v>135</c:v>
                </c:pt>
                <c:pt idx="171">
                  <c:v>246</c:v>
                </c:pt>
                <c:pt idx="172">
                  <c:v>222</c:v>
                </c:pt>
                <c:pt idx="173">
                  <c:v>297</c:v>
                </c:pt>
                <c:pt idx="174">
                  <c:v>173</c:v>
                </c:pt>
                <c:pt idx="175">
                  <c:v>154</c:v>
                </c:pt>
                <c:pt idx="176">
                  <c:v>160</c:v>
                </c:pt>
                <c:pt idx="177">
                  <c:v>139</c:v>
                </c:pt>
                <c:pt idx="178">
                  <c:v>103</c:v>
                </c:pt>
                <c:pt idx="179">
                  <c:v>508</c:v>
                </c:pt>
                <c:pt idx="180">
                  <c:v>172</c:v>
                </c:pt>
                <c:pt idx="181">
                  <c:v>429</c:v>
                </c:pt>
                <c:pt idx="182">
                  <c:v>406.5</c:v>
                </c:pt>
                <c:pt idx="183">
                  <c:v>340.5</c:v>
                </c:pt>
                <c:pt idx="184">
                  <c:v>268</c:v>
                </c:pt>
                <c:pt idx="185">
                  <c:v>235</c:v>
                </c:pt>
                <c:pt idx="186">
                  <c:v>396</c:v>
                </c:pt>
                <c:pt idx="187">
                  <c:v>254</c:v>
                </c:pt>
                <c:pt idx="188">
                  <c:v>189</c:v>
                </c:pt>
                <c:pt idx="189">
                  <c:v>293</c:v>
                </c:pt>
                <c:pt idx="190">
                  <c:v>115</c:v>
                </c:pt>
                <c:pt idx="191">
                  <c:v>181</c:v>
                </c:pt>
                <c:pt idx="192">
                  <c:v>200</c:v>
                </c:pt>
                <c:pt idx="193">
                  <c:v>234</c:v>
                </c:pt>
                <c:pt idx="194">
                  <c:v>423</c:v>
                </c:pt>
                <c:pt idx="195">
                  <c:v>102</c:v>
                </c:pt>
                <c:pt idx="196">
                  <c:v>272</c:v>
                </c:pt>
                <c:pt idx="197">
                  <c:v>159</c:v>
                </c:pt>
                <c:pt idx="198">
                  <c:v>281</c:v>
                </c:pt>
                <c:pt idx="199">
                  <c:v>210</c:v>
                </c:pt>
                <c:pt idx="200">
                  <c:v>273</c:v>
                </c:pt>
                <c:pt idx="201">
                  <c:v>310</c:v>
                </c:pt>
                <c:pt idx="202">
                  <c:v>578</c:v>
                </c:pt>
                <c:pt idx="203">
                  <c:v>300</c:v>
                </c:pt>
                <c:pt idx="204">
                  <c:v>584</c:v>
                </c:pt>
                <c:pt idx="205">
                  <c:v>159</c:v>
                </c:pt>
                <c:pt idx="206">
                  <c:v>715</c:v>
                </c:pt>
                <c:pt idx="207">
                  <c:v>426</c:v>
                </c:pt>
                <c:pt idx="208">
                  <c:v>251</c:v>
                </c:pt>
                <c:pt idx="209">
                  <c:v>294</c:v>
                </c:pt>
                <c:pt idx="210">
                  <c:v>288</c:v>
                </c:pt>
                <c:pt idx="211">
                  <c:v>740</c:v>
                </c:pt>
                <c:pt idx="212">
                  <c:v>646.25</c:v>
                </c:pt>
                <c:pt idx="213">
                  <c:v>337.5</c:v>
                </c:pt>
                <c:pt idx="214">
                  <c:v>154</c:v>
                </c:pt>
                <c:pt idx="215">
                  <c:v>153</c:v>
                </c:pt>
                <c:pt idx="216">
                  <c:v>207</c:v>
                </c:pt>
                <c:pt idx="217">
                  <c:v>151</c:v>
                </c:pt>
                <c:pt idx="218">
                  <c:v>308</c:v>
                </c:pt>
                <c:pt idx="219">
                  <c:v>285</c:v>
                </c:pt>
                <c:pt idx="220">
                  <c:v>422</c:v>
                </c:pt>
                <c:pt idx="221">
                  <c:v>400</c:v>
                </c:pt>
                <c:pt idx="222">
                  <c:v>426</c:v>
                </c:pt>
                <c:pt idx="223">
                  <c:v>182</c:v>
                </c:pt>
                <c:pt idx="224">
                  <c:v>201</c:v>
                </c:pt>
                <c:pt idx="225">
                  <c:v>294</c:v>
                </c:pt>
                <c:pt idx="226">
                  <c:v>244</c:v>
                </c:pt>
                <c:pt idx="227">
                  <c:v>379.5</c:v>
                </c:pt>
                <c:pt idx="228">
                  <c:v>257</c:v>
                </c:pt>
                <c:pt idx="229">
                  <c:v>590</c:v>
                </c:pt>
                <c:pt idx="230">
                  <c:v>199</c:v>
                </c:pt>
                <c:pt idx="231">
                  <c:v>248</c:v>
                </c:pt>
                <c:pt idx="232">
                  <c:v>106</c:v>
                </c:pt>
                <c:pt idx="233">
                  <c:v>217.5</c:v>
                </c:pt>
                <c:pt idx="234">
                  <c:v>328</c:v>
                </c:pt>
                <c:pt idx="235">
                  <c:v>133</c:v>
                </c:pt>
                <c:pt idx="236">
                  <c:v>118</c:v>
                </c:pt>
                <c:pt idx="237">
                  <c:v>442.5</c:v>
                </c:pt>
                <c:pt idx="238">
                  <c:v>455</c:v>
                </c:pt>
                <c:pt idx="239">
                  <c:v>188</c:v>
                </c:pt>
                <c:pt idx="240">
                  <c:v>255</c:v>
                </c:pt>
                <c:pt idx="241">
                  <c:v>294</c:v>
                </c:pt>
                <c:pt idx="242">
                  <c:v>304.5</c:v>
                </c:pt>
                <c:pt idx="243">
                  <c:v>138</c:v>
                </c:pt>
                <c:pt idx="244">
                  <c:v>253</c:v>
                </c:pt>
                <c:pt idx="245">
                  <c:v>180</c:v>
                </c:pt>
                <c:pt idx="246">
                  <c:v>210</c:v>
                </c:pt>
                <c:pt idx="247">
                  <c:v>436.5</c:v>
                </c:pt>
                <c:pt idx="248">
                  <c:v>456</c:v>
                </c:pt>
                <c:pt idx="249">
                  <c:v>273</c:v>
                </c:pt>
                <c:pt idx="250">
                  <c:v>283</c:v>
                </c:pt>
                <c:pt idx="251">
                  <c:v>345</c:v>
                </c:pt>
                <c:pt idx="252">
                  <c:v>232</c:v>
                </c:pt>
                <c:pt idx="253">
                  <c:v>301.5</c:v>
                </c:pt>
                <c:pt idx="254">
                  <c:v>298</c:v>
                </c:pt>
                <c:pt idx="255">
                  <c:v>283</c:v>
                </c:pt>
                <c:pt idx="256">
                  <c:v>193</c:v>
                </c:pt>
                <c:pt idx="257">
                  <c:v>742.5</c:v>
                </c:pt>
                <c:pt idx="258">
                  <c:v>528</c:v>
                </c:pt>
                <c:pt idx="259">
                  <c:v>204</c:v>
                </c:pt>
                <c:pt idx="260">
                  <c:v>180</c:v>
                </c:pt>
                <c:pt idx="261">
                  <c:v>230</c:v>
                </c:pt>
                <c:pt idx="262">
                  <c:v>393</c:v>
                </c:pt>
                <c:pt idx="263">
                  <c:v>310.5</c:v>
                </c:pt>
                <c:pt idx="264">
                  <c:v>298</c:v>
                </c:pt>
                <c:pt idx="265">
                  <c:v>424.5</c:v>
                </c:pt>
                <c:pt idx="266">
                  <c:v>116</c:v>
                </c:pt>
                <c:pt idx="267">
                  <c:v>288</c:v>
                </c:pt>
                <c:pt idx="268">
                  <c:v>318</c:v>
                </c:pt>
                <c:pt idx="269">
                  <c:v>291</c:v>
                </c:pt>
                <c:pt idx="270">
                  <c:v>418.5</c:v>
                </c:pt>
                <c:pt idx="271">
                  <c:v>159</c:v>
                </c:pt>
                <c:pt idx="272">
                  <c:v>504</c:v>
                </c:pt>
                <c:pt idx="273">
                  <c:v>231</c:v>
                </c:pt>
                <c:pt idx="274">
                  <c:v>290</c:v>
                </c:pt>
                <c:pt idx="275">
                  <c:v>303</c:v>
                </c:pt>
                <c:pt idx="276">
                  <c:v>223.5</c:v>
                </c:pt>
                <c:pt idx="277">
                  <c:v>300</c:v>
                </c:pt>
                <c:pt idx="278">
                  <c:v>276</c:v>
                </c:pt>
                <c:pt idx="279">
                  <c:v>142</c:v>
                </c:pt>
                <c:pt idx="280">
                  <c:v>285</c:v>
                </c:pt>
                <c:pt idx="281">
                  <c:v>396</c:v>
                </c:pt>
                <c:pt idx="282">
                  <c:v>265</c:v>
                </c:pt>
                <c:pt idx="283">
                  <c:v>151.5</c:v>
                </c:pt>
                <c:pt idx="284">
                  <c:v>361.5</c:v>
                </c:pt>
                <c:pt idx="285">
                  <c:v>210</c:v>
                </c:pt>
                <c:pt idx="286">
                  <c:v>288</c:v>
                </c:pt>
                <c:pt idx="287">
                  <c:v>174</c:v>
                </c:pt>
                <c:pt idx="288">
                  <c:v>260</c:v>
                </c:pt>
                <c:pt idx="289">
                  <c:v>197</c:v>
                </c:pt>
                <c:pt idx="290">
                  <c:v>276</c:v>
                </c:pt>
                <c:pt idx="291">
                  <c:v>137</c:v>
                </c:pt>
                <c:pt idx="292">
                  <c:v>132</c:v>
                </c:pt>
                <c:pt idx="293">
                  <c:v>224</c:v>
                </c:pt>
                <c:pt idx="294">
                  <c:v>131</c:v>
                </c:pt>
                <c:pt idx="295">
                  <c:v>210</c:v>
                </c:pt>
                <c:pt idx="296">
                  <c:v>498</c:v>
                </c:pt>
                <c:pt idx="297">
                  <c:v>284</c:v>
                </c:pt>
                <c:pt idx="298">
                  <c:v>150</c:v>
                </c:pt>
                <c:pt idx="299">
                  <c:v>289.5</c:v>
                </c:pt>
                <c:pt idx="300">
                  <c:v>237</c:v>
                </c:pt>
                <c:pt idx="301">
                  <c:v>136</c:v>
                </c:pt>
                <c:pt idx="302">
                  <c:v>424.5</c:v>
                </c:pt>
                <c:pt idx="303">
                  <c:v>574</c:v>
                </c:pt>
                <c:pt idx="304">
                  <c:v>391.5</c:v>
                </c:pt>
                <c:pt idx="305">
                  <c:v>382.5</c:v>
                </c:pt>
                <c:pt idx="306">
                  <c:v>436.5</c:v>
                </c:pt>
                <c:pt idx="307">
                  <c:v>578</c:v>
                </c:pt>
                <c:pt idx="308">
                  <c:v>328.5</c:v>
                </c:pt>
                <c:pt idx="309">
                  <c:v>590</c:v>
                </c:pt>
                <c:pt idx="310">
                  <c:v>446</c:v>
                </c:pt>
                <c:pt idx="311">
                  <c:v>226</c:v>
                </c:pt>
                <c:pt idx="312">
                  <c:v>231</c:v>
                </c:pt>
                <c:pt idx="313">
                  <c:v>315</c:v>
                </c:pt>
                <c:pt idx="314">
                  <c:v>220</c:v>
                </c:pt>
                <c:pt idx="315">
                  <c:v>264</c:v>
                </c:pt>
                <c:pt idx="316">
                  <c:v>358</c:v>
                </c:pt>
                <c:pt idx="317">
                  <c:v>498</c:v>
                </c:pt>
                <c:pt idx="318">
                  <c:v>448</c:v>
                </c:pt>
                <c:pt idx="319">
                  <c:v>578</c:v>
                </c:pt>
                <c:pt idx="320">
                  <c:v>402</c:v>
                </c:pt>
                <c:pt idx="321">
                  <c:v>466</c:v>
                </c:pt>
                <c:pt idx="322">
                  <c:v>330</c:v>
                </c:pt>
                <c:pt idx="323">
                  <c:v>214.5</c:v>
                </c:pt>
                <c:pt idx="324">
                  <c:v>190.5</c:v>
                </c:pt>
                <c:pt idx="325">
                  <c:v>270</c:v>
                </c:pt>
                <c:pt idx="326">
                  <c:v>109</c:v>
                </c:pt>
                <c:pt idx="327">
                  <c:v>384</c:v>
                </c:pt>
                <c:pt idx="328">
                  <c:v>286</c:v>
                </c:pt>
                <c:pt idx="329">
                  <c:v>278</c:v>
                </c:pt>
                <c:pt idx="330">
                  <c:v>264</c:v>
                </c:pt>
                <c:pt idx="331">
                  <c:v>179</c:v>
                </c:pt>
                <c:pt idx="332">
                  <c:v>265.5</c:v>
                </c:pt>
                <c:pt idx="333">
                  <c:v>357</c:v>
                </c:pt>
                <c:pt idx="334">
                  <c:v>737.5</c:v>
                </c:pt>
                <c:pt idx="335">
                  <c:v>272</c:v>
                </c:pt>
                <c:pt idx="336">
                  <c:v>236</c:v>
                </c:pt>
                <c:pt idx="337">
                  <c:v>267</c:v>
                </c:pt>
                <c:pt idx="338">
                  <c:v>450</c:v>
                </c:pt>
                <c:pt idx="339">
                  <c:v>486</c:v>
                </c:pt>
                <c:pt idx="340">
                  <c:v>217.5</c:v>
                </c:pt>
                <c:pt idx="341">
                  <c:v>274.5</c:v>
                </c:pt>
                <c:pt idx="342">
                  <c:v>221.45</c:v>
                </c:pt>
                <c:pt idx="343">
                  <c:v>174</c:v>
                </c:pt>
                <c:pt idx="344">
                  <c:v>206</c:v>
                </c:pt>
                <c:pt idx="345">
                  <c:v>539.65</c:v>
                </c:pt>
                <c:pt idx="346">
                  <c:v>677.5</c:v>
                </c:pt>
                <c:pt idx="347">
                  <c:v>157.5</c:v>
                </c:pt>
                <c:pt idx="348">
                  <c:v>680</c:v>
                </c:pt>
                <c:pt idx="349">
                  <c:v>580</c:v>
                </c:pt>
                <c:pt idx="350">
                  <c:v>538</c:v>
                </c:pt>
                <c:pt idx="351">
                  <c:v>252.5</c:v>
                </c:pt>
                <c:pt idx="352">
                  <c:v>348</c:v>
                </c:pt>
                <c:pt idx="353">
                  <c:v>387.5</c:v>
                </c:pt>
              </c:numCache>
            </c:numRef>
          </c:yVal>
          <c:smooth val="0"/>
        </c:ser>
        <c:dLbls>
          <c:showLegendKey val="0"/>
          <c:showVal val="0"/>
          <c:showCatName val="0"/>
          <c:showSerName val="0"/>
          <c:showPercent val="0"/>
          <c:showBubbleSize val="0"/>
        </c:dLbls>
        <c:axId val="849239120"/>
        <c:axId val="849239680"/>
      </c:scatterChart>
      <c:scatterChart>
        <c:scatterStyle val="smoothMarker"/>
        <c:varyColors val="0"/>
        <c:ser>
          <c:idx val="1"/>
          <c:order val="1"/>
          <c:tx>
            <c:strRef>
              <c:f>'2 Variable Xbar Lines'!$E$75</c:f>
              <c:strCache>
                <c:ptCount val="1"/>
                <c:pt idx="0">
                  <c:v>Xbar (Temp)</c:v>
                </c:pt>
              </c:strCache>
            </c:strRef>
          </c:tx>
          <c:spPr>
            <a:ln w="19050" cap="rnd">
              <a:solidFill>
                <a:schemeClr val="accent2"/>
              </a:solidFill>
              <a:round/>
            </a:ln>
            <a:effectLst/>
          </c:spPr>
          <c:marker>
            <c:symbol val="none"/>
          </c:marker>
          <c:xVal>
            <c:numRef>
              <c:f>'2 Variable Xbar Lines'!$E$76:$E$77</c:f>
              <c:numCache>
                <c:formatCode>0</c:formatCode>
                <c:ptCount val="2"/>
                <c:pt idx="0">
                  <c:v>62.389830508474574</c:v>
                </c:pt>
                <c:pt idx="1">
                  <c:v>62.389830508474574</c:v>
                </c:pt>
              </c:numCache>
            </c:numRef>
          </c:xVal>
          <c:yVal>
            <c:numRef>
              <c:f>'2 Variable Xbar Lines'!$F$76:$F$77</c:f>
              <c:numCache>
                <c:formatCode>General</c:formatCode>
                <c:ptCount val="2"/>
                <c:pt idx="0">
                  <c:v>0</c:v>
                </c:pt>
                <c:pt idx="1">
                  <c:v>800</c:v>
                </c:pt>
              </c:numCache>
            </c:numRef>
          </c:yVal>
          <c:smooth val="1"/>
        </c:ser>
        <c:ser>
          <c:idx val="2"/>
          <c:order val="2"/>
          <c:tx>
            <c:strRef>
              <c:f>'2 Variable Xbar Lines'!$I$75</c:f>
              <c:strCache>
                <c:ptCount val="1"/>
                <c:pt idx="0">
                  <c:v>Ybar (Energy)</c:v>
                </c:pt>
              </c:strCache>
            </c:strRef>
          </c:tx>
          <c:spPr>
            <a:ln w="19050" cap="rnd">
              <a:solidFill>
                <a:srgbClr val="0000FF"/>
              </a:solidFill>
              <a:round/>
            </a:ln>
            <a:effectLst/>
          </c:spPr>
          <c:marker>
            <c:symbol val="none"/>
          </c:marker>
          <c:xVal>
            <c:numRef>
              <c:f>'2 Variable Xbar Lines'!$H$76:$H$77</c:f>
              <c:numCache>
                <c:formatCode>General</c:formatCode>
                <c:ptCount val="2"/>
                <c:pt idx="0">
                  <c:v>0</c:v>
                </c:pt>
                <c:pt idx="1">
                  <c:v>120</c:v>
                </c:pt>
              </c:numCache>
            </c:numRef>
          </c:xVal>
          <c:yVal>
            <c:numRef>
              <c:f>'2 Variable Xbar Lines'!$I$76:$I$77</c:f>
              <c:numCache>
                <c:formatCode>0</c:formatCode>
                <c:ptCount val="2"/>
                <c:pt idx="0">
                  <c:v>327.58149717514124</c:v>
                </c:pt>
                <c:pt idx="1">
                  <c:v>327.58149717514124</c:v>
                </c:pt>
              </c:numCache>
            </c:numRef>
          </c:yVal>
          <c:smooth val="1"/>
        </c:ser>
        <c:dLbls>
          <c:showLegendKey val="0"/>
          <c:showVal val="0"/>
          <c:showCatName val="0"/>
          <c:showSerName val="0"/>
          <c:showPercent val="0"/>
          <c:showBubbleSize val="0"/>
        </c:dLbls>
        <c:axId val="849239120"/>
        <c:axId val="849239680"/>
      </c:scatterChart>
      <c:valAx>
        <c:axId val="849239120"/>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 Scatter'!$B$117</c:f>
              <c:strCache>
                <c:ptCount val="1"/>
                <c:pt idx="0">
                  <c:v>Temperature X</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39680"/>
        <c:crosses val="autoZero"/>
        <c:crossBetween val="midCat"/>
      </c:valAx>
      <c:valAx>
        <c:axId val="849239680"/>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 Scatter'!$C$117</c:f>
              <c:strCache>
                <c:ptCount val="1"/>
                <c:pt idx="0">
                  <c:v>Energy Expense 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39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Variables Cov and Corr (an)'!$A$451</c:f>
          <c:strCache>
            <c:ptCount val="1"/>
            <c:pt idx="0">
              <c:v>Perfect +1</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Variables Cov and Corr (an)'!$B$455</c:f>
              <c:strCache>
                <c:ptCount val="1"/>
                <c:pt idx="0">
                  <c:v>Costs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'2 Variables Cov and Corr (an)'!$A$456:$A$462</c:f>
              <c:numCache>
                <c:formatCode>General</c:formatCode>
                <c:ptCount val="7"/>
                <c:pt idx="0">
                  <c:v>5</c:v>
                </c:pt>
                <c:pt idx="1">
                  <c:v>10</c:v>
                </c:pt>
                <c:pt idx="2">
                  <c:v>6</c:v>
                </c:pt>
                <c:pt idx="3">
                  <c:v>19</c:v>
                </c:pt>
                <c:pt idx="4">
                  <c:v>20</c:v>
                </c:pt>
                <c:pt idx="5">
                  <c:v>15</c:v>
                </c:pt>
                <c:pt idx="6">
                  <c:v>16</c:v>
                </c:pt>
              </c:numCache>
            </c:numRef>
          </c:xVal>
          <c:yVal>
            <c:numRef>
              <c:f>'2 Variables Cov and Corr (an)'!$B$456:$B$462</c:f>
              <c:numCache>
                <c:formatCode>General</c:formatCode>
                <c:ptCount val="7"/>
                <c:pt idx="0">
                  <c:v>75</c:v>
                </c:pt>
                <c:pt idx="1">
                  <c:v>150</c:v>
                </c:pt>
                <c:pt idx="2">
                  <c:v>90</c:v>
                </c:pt>
                <c:pt idx="3">
                  <c:v>285</c:v>
                </c:pt>
                <c:pt idx="4">
                  <c:v>300</c:v>
                </c:pt>
                <c:pt idx="5">
                  <c:v>225</c:v>
                </c:pt>
                <c:pt idx="6">
                  <c:v>240</c:v>
                </c:pt>
              </c:numCache>
            </c:numRef>
          </c:yVal>
          <c:smooth val="0"/>
        </c:ser>
        <c:dLbls>
          <c:showLegendKey val="0"/>
          <c:showVal val="0"/>
          <c:showCatName val="0"/>
          <c:showSerName val="0"/>
          <c:showPercent val="0"/>
          <c:showBubbleSize val="0"/>
        </c:dLbls>
        <c:axId val="849243040"/>
        <c:axId val="849243600"/>
      </c:scatterChart>
      <c:valAx>
        <c:axId val="849243040"/>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Variables Cov and Corr (an)'!$A$455</c:f>
              <c:strCache>
                <c:ptCount val="1"/>
                <c:pt idx="0">
                  <c:v>Units</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43600"/>
        <c:crosses val="autoZero"/>
        <c:crossBetween val="midCat"/>
      </c:valAx>
      <c:valAx>
        <c:axId val="849243600"/>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Variables Cov and Corr (an)'!$B$455</c:f>
              <c:strCache>
                <c:ptCount val="1"/>
                <c:pt idx="0">
                  <c:v>Costs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43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Variables Cov and Corr (an)'!$A$465</c:f>
          <c:strCache>
            <c:ptCount val="1"/>
            <c:pt idx="0">
              <c:v>Perfect -1</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Variables Cov and Corr (an)'!$B$469</c:f>
              <c:strCache>
                <c:ptCount val="1"/>
                <c:pt idx="0">
                  <c:v>Defects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'2 Variables Cov and Corr (an)'!$A$470:$A$474</c:f>
              <c:numCache>
                <c:formatCode>General</c:formatCode>
                <c:ptCount val="5"/>
                <c:pt idx="0">
                  <c:v>25</c:v>
                </c:pt>
                <c:pt idx="1">
                  <c:v>20</c:v>
                </c:pt>
                <c:pt idx="2">
                  <c:v>15</c:v>
                </c:pt>
                <c:pt idx="3">
                  <c:v>10</c:v>
                </c:pt>
                <c:pt idx="4">
                  <c:v>5</c:v>
                </c:pt>
              </c:numCache>
            </c:numRef>
          </c:xVal>
          <c:yVal>
            <c:numRef>
              <c:f>'2 Variables Cov and Corr (an)'!$B$470:$B$474</c:f>
              <c:numCache>
                <c:formatCode>General</c:formatCode>
                <c:ptCount val="5"/>
                <c:pt idx="0">
                  <c:v>5</c:v>
                </c:pt>
                <c:pt idx="1">
                  <c:v>10</c:v>
                </c:pt>
                <c:pt idx="2">
                  <c:v>15</c:v>
                </c:pt>
                <c:pt idx="3">
                  <c:v>20</c:v>
                </c:pt>
                <c:pt idx="4">
                  <c:v>25</c:v>
                </c:pt>
              </c:numCache>
            </c:numRef>
          </c:yVal>
          <c:smooth val="0"/>
        </c:ser>
        <c:dLbls>
          <c:showLegendKey val="0"/>
          <c:showVal val="0"/>
          <c:showCatName val="0"/>
          <c:showSerName val="0"/>
          <c:showPercent val="0"/>
          <c:showBubbleSize val="0"/>
        </c:dLbls>
        <c:axId val="849246400"/>
        <c:axId val="849246960"/>
      </c:scatterChart>
      <c:valAx>
        <c:axId val="849246400"/>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Variables Cov and Corr (an)'!$A$469</c:f>
              <c:strCache>
                <c:ptCount val="1"/>
                <c:pt idx="0">
                  <c:v>Inspections</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46960"/>
        <c:crosses val="autoZero"/>
        <c:crossBetween val="midCat"/>
      </c:valAx>
      <c:valAx>
        <c:axId val="849246960"/>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Variables Cov and Corr (an)'!$B$469</c:f>
              <c:strCache>
                <c:ptCount val="1"/>
                <c:pt idx="0">
                  <c:v>Defects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46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'SC(P2) (an)'!$A$10</c:f>
          <c:strCache>
            <c:ptCount val="1"/>
            <c:pt idx="0">
              <c:v>Direct / Positive Relationship: as x increases, y increases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'SC(P2) (an)'!$B$12</c:f>
              <c:strCache>
                <c:ptCount val="1"/>
                <c:pt idx="0">
                  <c:v>Car Sales</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940780839895013"/>
                  <c:y val="-0.2420498717619362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'SC(P2) (an)'!$A$13:$A$27</c:f>
              <c:numCache>
                <c:formatCode>General</c:formatCode>
                <c:ptCount val="15"/>
                <c:pt idx="0">
                  <c:v>12</c:v>
                </c:pt>
                <c:pt idx="1">
                  <c:v>1</c:v>
                </c:pt>
                <c:pt idx="2">
                  <c:v>15</c:v>
                </c:pt>
                <c:pt idx="3">
                  <c:v>18</c:v>
                </c:pt>
                <c:pt idx="4">
                  <c:v>16</c:v>
                </c:pt>
                <c:pt idx="5">
                  <c:v>1</c:v>
                </c:pt>
                <c:pt idx="6">
                  <c:v>13</c:v>
                </c:pt>
                <c:pt idx="7">
                  <c:v>22</c:v>
                </c:pt>
                <c:pt idx="8">
                  <c:v>20</c:v>
                </c:pt>
                <c:pt idx="9">
                  <c:v>1</c:v>
                </c:pt>
                <c:pt idx="10">
                  <c:v>4</c:v>
                </c:pt>
                <c:pt idx="11">
                  <c:v>11</c:v>
                </c:pt>
                <c:pt idx="12">
                  <c:v>24</c:v>
                </c:pt>
                <c:pt idx="13">
                  <c:v>8</c:v>
                </c:pt>
                <c:pt idx="14">
                  <c:v>23</c:v>
                </c:pt>
              </c:numCache>
            </c:numRef>
          </c:xVal>
          <c:yVal>
            <c:numRef>
              <c:f>'SC(P2) (an)'!$B$13:$B$27</c:f>
              <c:numCache>
                <c:formatCode>"$"#,##0.00_);[Red]\("$"#,##0.00\)</c:formatCode>
                <c:ptCount val="15"/>
                <c:pt idx="0">
                  <c:v>1560000</c:v>
                </c:pt>
                <c:pt idx="1">
                  <c:v>60000</c:v>
                </c:pt>
                <c:pt idx="2">
                  <c:v>1950000</c:v>
                </c:pt>
                <c:pt idx="3">
                  <c:v>900000</c:v>
                </c:pt>
                <c:pt idx="4">
                  <c:v>1760000</c:v>
                </c:pt>
                <c:pt idx="5">
                  <c:v>50000</c:v>
                </c:pt>
                <c:pt idx="6">
                  <c:v>1950000</c:v>
                </c:pt>
                <c:pt idx="7">
                  <c:v>2860000</c:v>
                </c:pt>
                <c:pt idx="8">
                  <c:v>1600000</c:v>
                </c:pt>
                <c:pt idx="9">
                  <c:v>120000</c:v>
                </c:pt>
                <c:pt idx="10">
                  <c:v>480000</c:v>
                </c:pt>
                <c:pt idx="11">
                  <c:v>880000</c:v>
                </c:pt>
                <c:pt idx="12">
                  <c:v>3600000</c:v>
                </c:pt>
                <c:pt idx="13">
                  <c:v>1040000</c:v>
                </c:pt>
                <c:pt idx="14">
                  <c:v>2530000</c:v>
                </c:pt>
              </c:numCache>
            </c:numRef>
          </c:yVal>
          <c:smooth val="0"/>
        </c:ser>
        <c:dLbls>
          <c:showLegendKey val="0"/>
          <c:showVal val="0"/>
          <c:showCatName val="0"/>
          <c:showSerName val="0"/>
          <c:showPercent val="0"/>
          <c:showBubbleSize val="0"/>
        </c:dLbls>
        <c:axId val="263457968"/>
        <c:axId val="263460208"/>
      </c:scatterChart>
      <c:valAx>
        <c:axId val="263457968"/>
        <c:scaling>
          <c:orientation val="minMax"/>
        </c:scaling>
        <c:delete val="0"/>
        <c:axPos val="b"/>
        <c:majorGridlines>
          <c:spPr>
            <a:ln w="9525" cap="flat" cmpd="sng" algn="ctr">
              <a:solidFill>
                <a:schemeClr val="tx1">
                  <a:lumMod val="15000"/>
                  <a:lumOff val="85000"/>
                </a:schemeClr>
              </a:solidFill>
              <a:round/>
            </a:ln>
            <a:effectLst/>
          </c:spPr>
        </c:majorGridlines>
        <c:title>
          <c:tx>
            <c:strRef>
              <c:f>'SC(P2) (an)'!$A$12</c:f>
              <c:strCache>
                <c:ptCount val="1"/>
                <c:pt idx="0">
                  <c:v># Ads on Radio During Week</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3460208"/>
        <c:crosses val="autoZero"/>
        <c:crossBetween val="midCat"/>
      </c:valAx>
      <c:valAx>
        <c:axId val="263460208"/>
        <c:scaling>
          <c:orientation val="minMax"/>
        </c:scaling>
        <c:delete val="0"/>
        <c:axPos val="l"/>
        <c:majorGridlines>
          <c:spPr>
            <a:ln w="9525" cap="flat" cmpd="sng" algn="ctr">
              <a:solidFill>
                <a:schemeClr val="tx1">
                  <a:lumMod val="15000"/>
                  <a:lumOff val="85000"/>
                </a:schemeClr>
              </a:solidFill>
              <a:round/>
            </a:ln>
            <a:effectLst/>
          </c:spPr>
        </c:majorGridlines>
        <c:title>
          <c:tx>
            <c:strRef>
              <c:f>'SC(P2) (an)'!$B$12</c:f>
              <c:strCache>
                <c:ptCount val="1"/>
                <c:pt idx="0">
                  <c:v>Car Sales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_);[Red]\(&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3457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'Slope Intercept'!$B$5</c:f>
          <c:strCache>
            <c:ptCount val="1"/>
            <c:pt idx="0">
              <c:v>Ad $ Spent per Week and Weekly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'Slope Intercept'!$C$6</c:f>
              <c:strCache>
                <c:ptCount val="1"/>
                <c:pt idx="0">
                  <c:v>Y
Weekly Sales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38798687664041992"/>
                  <c:y val="-0.112769757946923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'Slope Intercept'!$B$7:$B$12</c:f>
              <c:numCache>
                <c:formatCode>"$"#,##0_);[Red]\("$"#,##0\)</c:formatCode>
                <c:ptCount val="6"/>
                <c:pt idx="0">
                  <c:v>14000</c:v>
                </c:pt>
                <c:pt idx="1">
                  <c:v>27000</c:v>
                </c:pt>
                <c:pt idx="2">
                  <c:v>39900</c:v>
                </c:pt>
                <c:pt idx="3">
                  <c:v>17000</c:v>
                </c:pt>
                <c:pt idx="4">
                  <c:v>34000</c:v>
                </c:pt>
                <c:pt idx="5">
                  <c:v>43000</c:v>
                </c:pt>
              </c:numCache>
            </c:numRef>
          </c:xVal>
          <c:yVal>
            <c:numRef>
              <c:f>'Slope Intercept'!$C$7:$C$12</c:f>
              <c:numCache>
                <c:formatCode>"$"#,##0_);[Red]\("$"#,##0\)</c:formatCode>
                <c:ptCount val="6"/>
                <c:pt idx="0">
                  <c:v>97000</c:v>
                </c:pt>
                <c:pt idx="1">
                  <c:v>185000</c:v>
                </c:pt>
                <c:pt idx="2">
                  <c:v>260000</c:v>
                </c:pt>
                <c:pt idx="3">
                  <c:v>143000</c:v>
                </c:pt>
                <c:pt idx="4">
                  <c:v>270000</c:v>
                </c:pt>
                <c:pt idx="5">
                  <c:v>398000</c:v>
                </c:pt>
              </c:numCache>
            </c:numRef>
          </c:yVal>
          <c:smooth val="0"/>
        </c:ser>
        <c:dLbls>
          <c:showLegendKey val="0"/>
          <c:showVal val="0"/>
          <c:showCatName val="0"/>
          <c:showSerName val="0"/>
          <c:showPercent val="0"/>
          <c:showBubbleSize val="0"/>
        </c:dLbls>
        <c:axId val="849250880"/>
        <c:axId val="849251440"/>
      </c:scatterChart>
      <c:scatterChart>
        <c:scatterStyle val="smoothMarker"/>
        <c:varyColors val="0"/>
        <c:ser>
          <c:idx val="1"/>
          <c:order val="1"/>
          <c:tx>
            <c:strRef>
              <c:f>'Slope Intercept'!$B$39</c:f>
              <c:strCache>
                <c:ptCount val="1"/>
                <c:pt idx="0">
                  <c:v>Ybar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'Slope Intercept'!$A$40:$A$41</c:f>
              <c:numCache>
                <c:formatCode>"$"#,##0_);[Red]\("$"#,##0\)</c:formatCode>
                <c:ptCount val="2"/>
                <c:pt idx="0">
                  <c:v>14000</c:v>
                </c:pt>
                <c:pt idx="1">
                  <c:v>43000</c:v>
                </c:pt>
              </c:numCache>
            </c:numRef>
          </c:xVal>
          <c:yVal>
            <c:numRef>
              <c:f>'Slope Intercept'!$B$40:$B$41</c:f>
              <c:numCache>
                <c:formatCode>"$"#,##0_);[Red]\("$"#,##0\)</c:formatCode>
                <c:ptCount val="2"/>
                <c:pt idx="0">
                  <c:v>225500</c:v>
                </c:pt>
                <c:pt idx="1">
                  <c:v>225500</c:v>
                </c:pt>
              </c:numCache>
            </c:numRef>
          </c:yVal>
          <c:smooth val="1"/>
        </c:ser>
        <c:ser>
          <c:idx val="2"/>
          <c:order val="2"/>
          <c:tx>
            <c:strRef>
              <c:f>'Slope Intercept'!$A$35</c:f>
              <c:strCache>
                <c:ptCount val="1"/>
                <c:pt idx="0">
                  <c:v>Xbar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'Slope Intercept'!$A$36:$A$37</c:f>
              <c:numCache>
                <c:formatCode>"$"#,##0_);[Red]\("$"#,##0\)</c:formatCode>
                <c:ptCount val="2"/>
                <c:pt idx="0">
                  <c:v>29150</c:v>
                </c:pt>
                <c:pt idx="1">
                  <c:v>29150</c:v>
                </c:pt>
              </c:numCache>
            </c:numRef>
          </c:xVal>
          <c:yVal>
            <c:numRef>
              <c:f>'Slope Intercept'!$B$36:$B$37</c:f>
              <c:numCache>
                <c:formatCode>"$"#,##0_);[Red]\("$"#,##0\)</c:formatCode>
                <c:ptCount val="2"/>
                <c:pt idx="0">
                  <c:v>97000</c:v>
                </c:pt>
                <c:pt idx="1">
                  <c:v>398000</c:v>
                </c:pt>
              </c:numCache>
            </c:numRef>
          </c:yVal>
          <c:smooth val="1"/>
        </c:ser>
        <c:dLbls>
          <c:showLegendKey val="0"/>
          <c:showVal val="0"/>
          <c:showCatName val="0"/>
          <c:showSerName val="0"/>
          <c:showPercent val="0"/>
          <c:showBubbleSize val="0"/>
        </c:dLbls>
        <c:axId val="849250880"/>
        <c:axId val="849251440"/>
      </c:scatterChart>
      <c:valAx>
        <c:axId val="849250880"/>
        <c:scaling>
          <c:orientation val="minMax"/>
        </c:scaling>
        <c:delete val="0"/>
        <c:axPos val="b"/>
        <c:majorGridlines>
          <c:spPr>
            <a:ln w="9525" cap="flat" cmpd="sng" algn="ctr">
              <a:solidFill>
                <a:schemeClr val="tx1">
                  <a:lumMod val="15000"/>
                  <a:lumOff val="85000"/>
                </a:schemeClr>
              </a:solidFill>
              <a:round/>
            </a:ln>
            <a:effectLst/>
          </c:spPr>
        </c:majorGridlines>
        <c:title>
          <c:tx>
            <c:strRef>
              <c:f>'Slope Intercept'!$B$6</c:f>
              <c:strCache>
                <c:ptCount val="1"/>
                <c:pt idx="0">
                  <c:v>X
Ad Dollars Spent per Week</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51440"/>
        <c:crosses val="autoZero"/>
        <c:crossBetween val="midCat"/>
      </c:valAx>
      <c:valAx>
        <c:axId val="849251440"/>
        <c:scaling>
          <c:orientation val="minMax"/>
        </c:scaling>
        <c:delete val="0"/>
        <c:axPos val="l"/>
        <c:majorGridlines>
          <c:spPr>
            <a:ln w="9525" cap="flat" cmpd="sng" algn="ctr">
              <a:solidFill>
                <a:schemeClr val="tx1">
                  <a:lumMod val="15000"/>
                  <a:lumOff val="85000"/>
                </a:schemeClr>
              </a:solidFill>
              <a:round/>
            </a:ln>
            <a:effectLst/>
          </c:spPr>
        </c:majorGridlines>
        <c:title>
          <c:tx>
            <c:strRef>
              <c:f>'Slope Intercept'!$C$6</c:f>
              <c:strCache>
                <c:ptCount val="1"/>
                <c:pt idx="0">
                  <c:v>Y
Weekly Sales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508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'Slope Intercept (an)'!$B$5</c:f>
          <c:strCache>
            <c:ptCount val="1"/>
            <c:pt idx="0">
              <c:v>Ad $ Spent per Week and Weekly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'Slope Intercept (an)'!$C$6</c:f>
              <c:strCache>
                <c:ptCount val="1"/>
                <c:pt idx="0">
                  <c:v>Y
Weekly Sales</c:v>
                </c:pt>
              </c:strCache>
            </c:strRef>
          </c:tx>
          <c:spPr>
            <a:ln w="19050" cap="rnd">
              <a:noFill/>
              <a:round/>
            </a:ln>
            <a:effectLst/>
          </c:spPr>
          <c:marker>
            <c:symbol val="circle"/>
            <c:size val="5"/>
            <c:spPr>
              <a:solidFill>
                <a:schemeClr val="accent1"/>
              </a:solidFill>
              <a:ln w="9525">
                <a:solidFill>
                  <a:schemeClr val="accent1"/>
                </a:solidFill>
              </a:ln>
              <a:effectLst/>
            </c:spPr>
          </c:marker>
          <c:xVal>
            <c:numRef>
              <c:f>'Slope Intercept (an)'!$B$7:$B$12</c:f>
              <c:numCache>
                <c:formatCode>"$"#,##0_);[Red]\("$"#,##0\)</c:formatCode>
                <c:ptCount val="6"/>
                <c:pt idx="0">
                  <c:v>14000</c:v>
                </c:pt>
                <c:pt idx="1">
                  <c:v>27000</c:v>
                </c:pt>
                <c:pt idx="2">
                  <c:v>39900</c:v>
                </c:pt>
                <c:pt idx="3">
                  <c:v>17000</c:v>
                </c:pt>
                <c:pt idx="4">
                  <c:v>34000</c:v>
                </c:pt>
                <c:pt idx="5">
                  <c:v>43000</c:v>
                </c:pt>
              </c:numCache>
            </c:numRef>
          </c:xVal>
          <c:yVal>
            <c:numRef>
              <c:f>'Slope Intercept (an)'!$C$7:$C$12</c:f>
              <c:numCache>
                <c:formatCode>"$"#,##0_);[Red]\("$"#,##0\)</c:formatCode>
                <c:ptCount val="6"/>
                <c:pt idx="0">
                  <c:v>97000</c:v>
                </c:pt>
                <c:pt idx="1">
                  <c:v>185000</c:v>
                </c:pt>
                <c:pt idx="2">
                  <c:v>260000</c:v>
                </c:pt>
                <c:pt idx="3">
                  <c:v>143000</c:v>
                </c:pt>
                <c:pt idx="4">
                  <c:v>270000</c:v>
                </c:pt>
                <c:pt idx="5">
                  <c:v>398000</c:v>
                </c:pt>
              </c:numCache>
            </c:numRef>
          </c:yVal>
          <c:smooth val="0"/>
        </c:ser>
        <c:dLbls>
          <c:showLegendKey val="0"/>
          <c:showVal val="0"/>
          <c:showCatName val="0"/>
          <c:showSerName val="0"/>
          <c:showPercent val="0"/>
          <c:showBubbleSize val="0"/>
        </c:dLbls>
        <c:axId val="849254240"/>
        <c:axId val="849254800"/>
      </c:scatterChart>
      <c:valAx>
        <c:axId val="849254240"/>
        <c:scaling>
          <c:orientation val="minMax"/>
        </c:scaling>
        <c:delete val="0"/>
        <c:axPos val="b"/>
        <c:majorGridlines>
          <c:spPr>
            <a:ln w="9525" cap="flat" cmpd="sng" algn="ctr">
              <a:solidFill>
                <a:schemeClr val="tx1">
                  <a:lumMod val="15000"/>
                  <a:lumOff val="85000"/>
                </a:schemeClr>
              </a:solidFill>
              <a:round/>
            </a:ln>
            <a:effectLst/>
          </c:spPr>
        </c:majorGridlines>
        <c:title>
          <c:tx>
            <c:strRef>
              <c:f>'Slope Intercept (an)'!$B$6</c:f>
              <c:strCache>
                <c:ptCount val="1"/>
                <c:pt idx="0">
                  <c:v>X
Ad Dollars Spent per Week</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54800"/>
        <c:crosses val="autoZero"/>
        <c:crossBetween val="midCat"/>
      </c:valAx>
      <c:valAx>
        <c:axId val="849254800"/>
        <c:scaling>
          <c:orientation val="minMax"/>
        </c:scaling>
        <c:delete val="0"/>
        <c:axPos val="l"/>
        <c:majorGridlines>
          <c:spPr>
            <a:ln w="9525" cap="flat" cmpd="sng" algn="ctr">
              <a:solidFill>
                <a:schemeClr val="tx1">
                  <a:lumMod val="15000"/>
                  <a:lumOff val="85000"/>
                </a:schemeClr>
              </a:solidFill>
              <a:round/>
            </a:ln>
            <a:effectLst/>
          </c:spPr>
        </c:majorGridlines>
        <c:title>
          <c:tx>
            <c:strRef>
              <c:f>'Slope Intercept (an)'!$C$6</c:f>
              <c:strCache>
                <c:ptCount val="1"/>
                <c:pt idx="0">
                  <c:v>Y
Weekly Sales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542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'Slope Intercept (an2)'!$B$5</c:f>
          <c:strCache>
            <c:ptCount val="1"/>
            <c:pt idx="0">
              <c:v>Ad $ Spent per Week and Weekly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'Slope Intercept (an2)'!$C$6</c:f>
              <c:strCache>
                <c:ptCount val="1"/>
                <c:pt idx="0">
                  <c:v>Y
Weekly Sales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38798687664041992"/>
                  <c:y val="-0.112769757946923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'Slope Intercept (an2)'!$B$7:$B$12</c:f>
              <c:numCache>
                <c:formatCode>"$"#,##0_);[Red]\("$"#,##0\)</c:formatCode>
                <c:ptCount val="6"/>
                <c:pt idx="0">
                  <c:v>14000</c:v>
                </c:pt>
                <c:pt idx="1">
                  <c:v>27000</c:v>
                </c:pt>
                <c:pt idx="2">
                  <c:v>39900</c:v>
                </c:pt>
                <c:pt idx="3">
                  <c:v>17000</c:v>
                </c:pt>
                <c:pt idx="4">
                  <c:v>34000</c:v>
                </c:pt>
                <c:pt idx="5">
                  <c:v>43000</c:v>
                </c:pt>
              </c:numCache>
            </c:numRef>
          </c:xVal>
          <c:yVal>
            <c:numRef>
              <c:f>'Slope Intercept (an2)'!$C$7:$C$12</c:f>
              <c:numCache>
                <c:formatCode>"$"#,##0_);[Red]\("$"#,##0\)</c:formatCode>
                <c:ptCount val="6"/>
                <c:pt idx="0">
                  <c:v>97000</c:v>
                </c:pt>
                <c:pt idx="1">
                  <c:v>185000</c:v>
                </c:pt>
                <c:pt idx="2">
                  <c:v>260000</c:v>
                </c:pt>
                <c:pt idx="3">
                  <c:v>143000</c:v>
                </c:pt>
                <c:pt idx="4">
                  <c:v>270000</c:v>
                </c:pt>
                <c:pt idx="5">
                  <c:v>398000</c:v>
                </c:pt>
              </c:numCache>
            </c:numRef>
          </c:yVal>
          <c:smooth val="0"/>
        </c:ser>
        <c:dLbls>
          <c:showLegendKey val="0"/>
          <c:showVal val="0"/>
          <c:showCatName val="0"/>
          <c:showSerName val="0"/>
          <c:showPercent val="0"/>
          <c:showBubbleSize val="0"/>
        </c:dLbls>
        <c:axId val="849258720"/>
        <c:axId val="849259280"/>
      </c:scatterChart>
      <c:scatterChart>
        <c:scatterStyle val="smoothMarker"/>
        <c:varyColors val="0"/>
        <c:ser>
          <c:idx val="1"/>
          <c:order val="1"/>
          <c:tx>
            <c:strRef>
              <c:f>'Slope Intercept (an2)'!$B$39</c:f>
              <c:strCache>
                <c:ptCount val="1"/>
                <c:pt idx="0">
                  <c:v>Ybar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'Slope Intercept (an2)'!$A$40:$A$41</c:f>
              <c:numCache>
                <c:formatCode>"$"#,##0_);[Red]\("$"#,##0\)</c:formatCode>
                <c:ptCount val="2"/>
                <c:pt idx="0">
                  <c:v>14000</c:v>
                </c:pt>
                <c:pt idx="1">
                  <c:v>43000</c:v>
                </c:pt>
              </c:numCache>
            </c:numRef>
          </c:xVal>
          <c:yVal>
            <c:numRef>
              <c:f>'Slope Intercept (an2)'!$B$40:$B$41</c:f>
              <c:numCache>
                <c:formatCode>"$"#,##0_);[Red]\("$"#,##0\)</c:formatCode>
                <c:ptCount val="2"/>
                <c:pt idx="0">
                  <c:v>225500</c:v>
                </c:pt>
                <c:pt idx="1">
                  <c:v>225500</c:v>
                </c:pt>
              </c:numCache>
            </c:numRef>
          </c:yVal>
          <c:smooth val="1"/>
        </c:ser>
        <c:ser>
          <c:idx val="2"/>
          <c:order val="2"/>
          <c:tx>
            <c:strRef>
              <c:f>'Slope Intercept (an2)'!$A$35</c:f>
              <c:strCache>
                <c:ptCount val="1"/>
                <c:pt idx="0">
                  <c:v>Xbar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'Slope Intercept (an2)'!$A$36:$A$37</c:f>
              <c:numCache>
                <c:formatCode>"$"#,##0_);[Red]\("$"#,##0\)</c:formatCode>
                <c:ptCount val="2"/>
                <c:pt idx="0">
                  <c:v>29150</c:v>
                </c:pt>
                <c:pt idx="1">
                  <c:v>29150</c:v>
                </c:pt>
              </c:numCache>
            </c:numRef>
          </c:xVal>
          <c:yVal>
            <c:numRef>
              <c:f>'Slope Intercept (an2)'!$B$36:$B$37</c:f>
              <c:numCache>
                <c:formatCode>"$"#,##0_);[Red]\("$"#,##0\)</c:formatCode>
                <c:ptCount val="2"/>
                <c:pt idx="0">
                  <c:v>97000</c:v>
                </c:pt>
                <c:pt idx="1">
                  <c:v>398000</c:v>
                </c:pt>
              </c:numCache>
            </c:numRef>
          </c:yVal>
          <c:smooth val="1"/>
        </c:ser>
        <c:dLbls>
          <c:showLegendKey val="0"/>
          <c:showVal val="0"/>
          <c:showCatName val="0"/>
          <c:showSerName val="0"/>
          <c:showPercent val="0"/>
          <c:showBubbleSize val="0"/>
        </c:dLbls>
        <c:axId val="849258720"/>
        <c:axId val="849259280"/>
      </c:scatterChart>
      <c:valAx>
        <c:axId val="849258720"/>
        <c:scaling>
          <c:orientation val="minMax"/>
        </c:scaling>
        <c:delete val="0"/>
        <c:axPos val="b"/>
        <c:majorGridlines>
          <c:spPr>
            <a:ln w="9525" cap="flat" cmpd="sng" algn="ctr">
              <a:solidFill>
                <a:schemeClr val="tx1">
                  <a:lumMod val="15000"/>
                  <a:lumOff val="85000"/>
                </a:schemeClr>
              </a:solidFill>
              <a:round/>
            </a:ln>
            <a:effectLst/>
          </c:spPr>
        </c:majorGridlines>
        <c:title>
          <c:tx>
            <c:strRef>
              <c:f>'Slope Intercept (an2)'!$B$6</c:f>
              <c:strCache>
                <c:ptCount val="1"/>
                <c:pt idx="0">
                  <c:v>X
Ad Dollars Spent per Week</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59280"/>
        <c:crosses val="autoZero"/>
        <c:crossBetween val="midCat"/>
      </c:valAx>
      <c:valAx>
        <c:axId val="849259280"/>
        <c:scaling>
          <c:orientation val="minMax"/>
        </c:scaling>
        <c:delete val="0"/>
        <c:axPos val="l"/>
        <c:majorGridlines>
          <c:spPr>
            <a:ln w="9525" cap="flat" cmpd="sng" algn="ctr">
              <a:solidFill>
                <a:schemeClr val="tx1">
                  <a:lumMod val="15000"/>
                  <a:lumOff val="85000"/>
                </a:schemeClr>
              </a:solidFill>
              <a:round/>
            </a:ln>
            <a:effectLst/>
          </c:spPr>
        </c:majorGridlines>
        <c:title>
          <c:tx>
            <c:strRef>
              <c:f>'Slope Intercept (an2)'!$C$6</c:f>
              <c:strCache>
                <c:ptCount val="1"/>
                <c:pt idx="0">
                  <c:v>Y
Weekly Sales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587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'Slope Intercept (an)'!$B$5</c:f>
          <c:strCache>
            <c:ptCount val="1"/>
            <c:pt idx="0">
              <c:v>Ad $ Spent per Week and Weekly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tx>
            <c:strRef>
              <c:f>'Goodness of Fit'!$B$31</c:f>
              <c:strCache>
                <c:ptCount val="1"/>
                <c:pt idx="0">
                  <c:v>Ybar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'Goodness of Fit'!$A$32:$A$33</c:f>
              <c:numCache>
                <c:formatCode>"$"#,##0_);[Red]\("$"#,##0\)</c:formatCode>
                <c:ptCount val="2"/>
                <c:pt idx="0">
                  <c:v>14000</c:v>
                </c:pt>
                <c:pt idx="1">
                  <c:v>43000</c:v>
                </c:pt>
              </c:numCache>
            </c:numRef>
          </c:xVal>
          <c:yVal>
            <c:numRef>
              <c:f>'Goodness of Fit'!$B$32:$B$33</c:f>
              <c:numCache>
                <c:formatCode>"$"#,##0.00_);[Red]\("$"#,##0.00\)</c:formatCode>
                <c:ptCount val="2"/>
                <c:pt idx="0">
                  <c:v>225500</c:v>
                </c:pt>
                <c:pt idx="1">
                  <c:v>225500</c:v>
                </c:pt>
              </c:numCache>
            </c:numRef>
          </c:yVal>
          <c:smooth val="1"/>
        </c:ser>
        <c:dLbls>
          <c:showLegendKey val="0"/>
          <c:showVal val="0"/>
          <c:showCatName val="0"/>
          <c:showSerName val="0"/>
          <c:showPercent val="0"/>
          <c:showBubbleSize val="0"/>
        </c:dLbls>
        <c:axId val="849262640"/>
        <c:axId val="849263200"/>
      </c:scatterChart>
      <c:scatterChart>
        <c:scatterStyle val="lineMarker"/>
        <c:varyColors val="0"/>
        <c:ser>
          <c:idx val="0"/>
          <c:order val="0"/>
          <c:tx>
            <c:strRef>
              <c:f>'Slope Intercept (an)'!$C$6</c:f>
              <c:strCache>
                <c:ptCount val="1"/>
                <c:pt idx="0">
                  <c:v>Y
Weekly Sales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7828047666518818E-2"/>
                  <c:y val="-0.2426759155105611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'Slope Intercept (an)'!$B$7:$B$12</c:f>
              <c:numCache>
                <c:formatCode>"$"#,##0_);[Red]\("$"#,##0\)</c:formatCode>
                <c:ptCount val="6"/>
                <c:pt idx="0">
                  <c:v>14000</c:v>
                </c:pt>
                <c:pt idx="1">
                  <c:v>27000</c:v>
                </c:pt>
                <c:pt idx="2">
                  <c:v>39900</c:v>
                </c:pt>
                <c:pt idx="3">
                  <c:v>17000</c:v>
                </c:pt>
                <c:pt idx="4">
                  <c:v>34000</c:v>
                </c:pt>
                <c:pt idx="5">
                  <c:v>43000</c:v>
                </c:pt>
              </c:numCache>
            </c:numRef>
          </c:xVal>
          <c:yVal>
            <c:numRef>
              <c:f>'Slope Intercept (an)'!$C$7:$C$12</c:f>
              <c:numCache>
                <c:formatCode>"$"#,##0_);[Red]\("$"#,##0\)</c:formatCode>
                <c:ptCount val="6"/>
                <c:pt idx="0">
                  <c:v>97000</c:v>
                </c:pt>
                <c:pt idx="1">
                  <c:v>185000</c:v>
                </c:pt>
                <c:pt idx="2">
                  <c:v>260000</c:v>
                </c:pt>
                <c:pt idx="3">
                  <c:v>143000</c:v>
                </c:pt>
                <c:pt idx="4">
                  <c:v>270000</c:v>
                </c:pt>
                <c:pt idx="5">
                  <c:v>398000</c:v>
                </c:pt>
              </c:numCache>
            </c:numRef>
          </c:yVal>
          <c:smooth val="0"/>
        </c:ser>
        <c:dLbls>
          <c:showLegendKey val="0"/>
          <c:showVal val="0"/>
          <c:showCatName val="0"/>
          <c:showSerName val="0"/>
          <c:showPercent val="0"/>
          <c:showBubbleSize val="0"/>
        </c:dLbls>
        <c:axId val="849262640"/>
        <c:axId val="849263200"/>
      </c:scatterChart>
      <c:valAx>
        <c:axId val="849262640"/>
        <c:scaling>
          <c:orientation val="minMax"/>
        </c:scaling>
        <c:delete val="0"/>
        <c:axPos val="b"/>
        <c:majorGridlines>
          <c:spPr>
            <a:ln w="9525" cap="flat" cmpd="sng" algn="ctr">
              <a:solidFill>
                <a:schemeClr val="tx1">
                  <a:lumMod val="15000"/>
                  <a:lumOff val="85000"/>
                </a:schemeClr>
              </a:solidFill>
              <a:round/>
            </a:ln>
            <a:effectLst/>
          </c:spPr>
        </c:majorGridlines>
        <c:title>
          <c:tx>
            <c:strRef>
              <c:f>'Slope Intercept (an)'!$B$6</c:f>
              <c:strCache>
                <c:ptCount val="1"/>
                <c:pt idx="0">
                  <c:v>X
Ad Dollars Spent per Week</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63200"/>
        <c:crosses val="autoZero"/>
        <c:crossBetween val="midCat"/>
      </c:valAx>
      <c:valAx>
        <c:axId val="849263200"/>
        <c:scaling>
          <c:orientation val="minMax"/>
        </c:scaling>
        <c:delete val="0"/>
        <c:axPos val="l"/>
        <c:majorGridlines>
          <c:spPr>
            <a:ln w="9525" cap="flat" cmpd="sng" algn="ctr">
              <a:solidFill>
                <a:schemeClr val="tx1">
                  <a:lumMod val="15000"/>
                  <a:lumOff val="85000"/>
                </a:schemeClr>
              </a:solidFill>
              <a:round/>
            </a:ln>
            <a:effectLst/>
          </c:spPr>
        </c:majorGridlines>
        <c:title>
          <c:tx>
            <c:strRef>
              <c:f>'Slope Intercept (an)'!$C$6</c:f>
              <c:strCache>
                <c:ptCount val="1"/>
                <c:pt idx="0">
                  <c:v>Y
Weekly Sales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_);[Red]\(&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6264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 I (2)'!$A$1</c:f>
          <c:strCache>
            <c:ptCount val="1"/>
            <c:pt idx="0">
              <c:v>Used Toyota Camry Data</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 I (2)'!$B$2</c:f>
              <c:strCache>
                <c:ptCount val="1"/>
                <c:pt idx="0">
                  <c:v>Price for Used Camry (y)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0309357397741013E-2"/>
                  <c:y val="-0.4955099883347914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 I (2)'!$A$3:$A$21</c:f>
              <c:numCache>
                <c:formatCode>_(* #,##0_);_(* \(#,##0\);_(* "-"??_);_(@_)</c:formatCode>
                <c:ptCount val="19"/>
                <c:pt idx="0">
                  <c:v>22820</c:v>
                </c:pt>
                <c:pt idx="1">
                  <c:v>28339</c:v>
                </c:pt>
                <c:pt idx="2">
                  <c:v>38341</c:v>
                </c:pt>
                <c:pt idx="3">
                  <c:v>45308</c:v>
                </c:pt>
                <c:pt idx="4">
                  <c:v>65752</c:v>
                </c:pt>
                <c:pt idx="5">
                  <c:v>75982</c:v>
                </c:pt>
                <c:pt idx="6">
                  <c:v>75268</c:v>
                </c:pt>
                <c:pt idx="7">
                  <c:v>86385</c:v>
                </c:pt>
                <c:pt idx="8">
                  <c:v>92549</c:v>
                </c:pt>
                <c:pt idx="9">
                  <c:v>100524</c:v>
                </c:pt>
                <c:pt idx="10">
                  <c:v>111416</c:v>
                </c:pt>
                <c:pt idx="11">
                  <c:v>25038</c:v>
                </c:pt>
                <c:pt idx="12">
                  <c:v>59686</c:v>
                </c:pt>
                <c:pt idx="13">
                  <c:v>67392</c:v>
                </c:pt>
                <c:pt idx="14">
                  <c:v>69929</c:v>
                </c:pt>
                <c:pt idx="15">
                  <c:v>88167</c:v>
                </c:pt>
                <c:pt idx="16">
                  <c:v>12238</c:v>
                </c:pt>
                <c:pt idx="17">
                  <c:v>62116</c:v>
                </c:pt>
                <c:pt idx="18">
                  <c:v>111693</c:v>
                </c:pt>
              </c:numCache>
            </c:numRef>
          </c:xVal>
          <c:yVal>
            <c:numRef>
              <c:f>'S I (2)'!$B$3:$B$21</c:f>
              <c:numCache>
                <c:formatCode>"$"#,##0_);[Red]\("$"#,##0\)</c:formatCode>
                <c:ptCount val="19"/>
                <c:pt idx="0">
                  <c:v>14053</c:v>
                </c:pt>
                <c:pt idx="1">
                  <c:v>13766</c:v>
                </c:pt>
                <c:pt idx="2">
                  <c:v>14697</c:v>
                </c:pt>
                <c:pt idx="3">
                  <c:v>19090</c:v>
                </c:pt>
                <c:pt idx="4">
                  <c:v>14157</c:v>
                </c:pt>
                <c:pt idx="5">
                  <c:v>11111</c:v>
                </c:pt>
                <c:pt idx="6">
                  <c:v>13138</c:v>
                </c:pt>
                <c:pt idx="7">
                  <c:v>12381</c:v>
                </c:pt>
                <c:pt idx="8">
                  <c:v>10458</c:v>
                </c:pt>
                <c:pt idx="9">
                  <c:v>7313</c:v>
                </c:pt>
                <c:pt idx="10">
                  <c:v>6106</c:v>
                </c:pt>
                <c:pt idx="11">
                  <c:v>11667</c:v>
                </c:pt>
                <c:pt idx="12">
                  <c:v>11298</c:v>
                </c:pt>
                <c:pt idx="13">
                  <c:v>14010</c:v>
                </c:pt>
                <c:pt idx="14">
                  <c:v>13523</c:v>
                </c:pt>
                <c:pt idx="15">
                  <c:v>10905</c:v>
                </c:pt>
                <c:pt idx="16">
                  <c:v>17683</c:v>
                </c:pt>
                <c:pt idx="17">
                  <c:v>11900</c:v>
                </c:pt>
                <c:pt idx="18">
                  <c:v>6748</c:v>
                </c:pt>
              </c:numCache>
            </c:numRef>
          </c:yVal>
          <c:smooth val="0"/>
        </c:ser>
        <c:dLbls>
          <c:showLegendKey val="0"/>
          <c:showVal val="0"/>
          <c:showCatName val="0"/>
          <c:showSerName val="0"/>
          <c:showPercent val="0"/>
          <c:showBubbleSize val="0"/>
        </c:dLbls>
        <c:axId val="849266000"/>
        <c:axId val="849266560"/>
      </c:scatterChart>
      <c:valAx>
        <c:axId val="849266000"/>
        <c:scaling>
          <c:orientation val="minMax"/>
        </c:scaling>
        <c:delete val="0"/>
        <c:axPos val="b"/>
        <c:majorGridlines>
          <c:spPr>
            <a:ln w="9525" cap="flat" cmpd="sng" algn="ctr">
              <a:solidFill>
                <a:schemeClr val="tx1">
                  <a:lumMod val="15000"/>
                  <a:lumOff val="85000"/>
                </a:schemeClr>
              </a:solidFill>
              <a:round/>
            </a:ln>
            <a:effectLst/>
          </c:spPr>
        </c:majorGridlines>
        <c:title>
          <c:tx>
            <c:strRef>
              <c:f>'S I (2)'!$A$2</c:f>
              <c:strCache>
                <c:ptCount val="1"/>
                <c:pt idx="0">
                  <c:v>Miles on Camry (x)</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66560"/>
        <c:crosses val="autoZero"/>
        <c:crossBetween val="midCat"/>
      </c:valAx>
      <c:valAx>
        <c:axId val="849266560"/>
        <c:scaling>
          <c:orientation val="minMax"/>
        </c:scaling>
        <c:delete val="0"/>
        <c:axPos val="l"/>
        <c:majorGridlines>
          <c:spPr>
            <a:ln w="9525" cap="flat" cmpd="sng" algn="ctr">
              <a:solidFill>
                <a:schemeClr val="tx1">
                  <a:lumMod val="15000"/>
                  <a:lumOff val="85000"/>
                </a:schemeClr>
              </a:solidFill>
              <a:round/>
            </a:ln>
            <a:effectLst/>
          </c:spPr>
        </c:majorGridlines>
        <c:title>
          <c:tx>
            <c:strRef>
              <c:f>'S I (2)'!$B$2</c:f>
              <c:strCache>
                <c:ptCount val="1"/>
                <c:pt idx="0">
                  <c:v>Price for Used Camry (y)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66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 I (2an)'!$A$1</c:f>
          <c:strCache>
            <c:ptCount val="1"/>
            <c:pt idx="0">
              <c:v>Used Toyota Camry Data</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 I (2an)'!$B$2</c:f>
              <c:strCache>
                <c:ptCount val="1"/>
                <c:pt idx="0">
                  <c:v>Price for Used Camry (y)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0309357397741013E-2"/>
                  <c:y val="-0.4955099883347914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 I (2an)'!$A$3:$A$21</c:f>
              <c:numCache>
                <c:formatCode>_(* #,##0_);_(* \(#,##0\);_(* "-"??_);_(@_)</c:formatCode>
                <c:ptCount val="19"/>
                <c:pt idx="0">
                  <c:v>22820</c:v>
                </c:pt>
                <c:pt idx="1">
                  <c:v>28339</c:v>
                </c:pt>
                <c:pt idx="2">
                  <c:v>38341</c:v>
                </c:pt>
                <c:pt idx="3">
                  <c:v>45308</c:v>
                </c:pt>
                <c:pt idx="4">
                  <c:v>65752</c:v>
                </c:pt>
                <c:pt idx="5">
                  <c:v>75982</c:v>
                </c:pt>
                <c:pt idx="6">
                  <c:v>75268</c:v>
                </c:pt>
                <c:pt idx="7">
                  <c:v>86385</c:v>
                </c:pt>
                <c:pt idx="8">
                  <c:v>92549</c:v>
                </c:pt>
                <c:pt idx="9">
                  <c:v>100524</c:v>
                </c:pt>
                <c:pt idx="10">
                  <c:v>111416</c:v>
                </c:pt>
                <c:pt idx="11">
                  <c:v>25038</c:v>
                </c:pt>
                <c:pt idx="12">
                  <c:v>59686</c:v>
                </c:pt>
                <c:pt idx="13">
                  <c:v>67392</c:v>
                </c:pt>
                <c:pt idx="14">
                  <c:v>69929</c:v>
                </c:pt>
                <c:pt idx="15">
                  <c:v>88167</c:v>
                </c:pt>
                <c:pt idx="16">
                  <c:v>12238</c:v>
                </c:pt>
                <c:pt idx="17">
                  <c:v>62116</c:v>
                </c:pt>
                <c:pt idx="18">
                  <c:v>111693</c:v>
                </c:pt>
              </c:numCache>
            </c:numRef>
          </c:xVal>
          <c:yVal>
            <c:numRef>
              <c:f>'S I (2an)'!$B$3:$B$21</c:f>
              <c:numCache>
                <c:formatCode>"$"#,##0_);[Red]\("$"#,##0\)</c:formatCode>
                <c:ptCount val="19"/>
                <c:pt idx="0">
                  <c:v>14053</c:v>
                </c:pt>
                <c:pt idx="1">
                  <c:v>13766</c:v>
                </c:pt>
                <c:pt idx="2">
                  <c:v>14697</c:v>
                </c:pt>
                <c:pt idx="3">
                  <c:v>19090</c:v>
                </c:pt>
                <c:pt idx="4">
                  <c:v>14157</c:v>
                </c:pt>
                <c:pt idx="5">
                  <c:v>11111</c:v>
                </c:pt>
                <c:pt idx="6">
                  <c:v>13138</c:v>
                </c:pt>
                <c:pt idx="7">
                  <c:v>12381</c:v>
                </c:pt>
                <c:pt idx="8">
                  <c:v>10458</c:v>
                </c:pt>
                <c:pt idx="9">
                  <c:v>7313</c:v>
                </c:pt>
                <c:pt idx="10">
                  <c:v>6106</c:v>
                </c:pt>
                <c:pt idx="11">
                  <c:v>11667</c:v>
                </c:pt>
                <c:pt idx="12">
                  <c:v>11298</c:v>
                </c:pt>
                <c:pt idx="13">
                  <c:v>14010</c:v>
                </c:pt>
                <c:pt idx="14">
                  <c:v>13523</c:v>
                </c:pt>
                <c:pt idx="15">
                  <c:v>10905</c:v>
                </c:pt>
                <c:pt idx="16">
                  <c:v>17683</c:v>
                </c:pt>
                <c:pt idx="17">
                  <c:v>11900</c:v>
                </c:pt>
                <c:pt idx="18">
                  <c:v>6748</c:v>
                </c:pt>
              </c:numCache>
            </c:numRef>
          </c:yVal>
          <c:smooth val="0"/>
        </c:ser>
        <c:dLbls>
          <c:showLegendKey val="0"/>
          <c:showVal val="0"/>
          <c:showCatName val="0"/>
          <c:showSerName val="0"/>
          <c:showPercent val="0"/>
          <c:showBubbleSize val="0"/>
        </c:dLbls>
        <c:axId val="849269360"/>
        <c:axId val="851349888"/>
      </c:scatterChart>
      <c:valAx>
        <c:axId val="849269360"/>
        <c:scaling>
          <c:orientation val="minMax"/>
        </c:scaling>
        <c:delete val="0"/>
        <c:axPos val="b"/>
        <c:majorGridlines>
          <c:spPr>
            <a:ln w="9525" cap="flat" cmpd="sng" algn="ctr">
              <a:solidFill>
                <a:schemeClr val="tx1">
                  <a:lumMod val="15000"/>
                  <a:lumOff val="85000"/>
                </a:schemeClr>
              </a:solidFill>
              <a:round/>
            </a:ln>
            <a:effectLst/>
          </c:spPr>
        </c:majorGridlines>
        <c:title>
          <c:tx>
            <c:strRef>
              <c:f>'S I (2an)'!$A$2</c:f>
              <c:strCache>
                <c:ptCount val="1"/>
                <c:pt idx="0">
                  <c:v>Miles on Camry (x)</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49888"/>
        <c:crosses val="autoZero"/>
        <c:crossBetween val="midCat"/>
      </c:valAx>
      <c:valAx>
        <c:axId val="851349888"/>
        <c:scaling>
          <c:orientation val="minMax"/>
        </c:scaling>
        <c:delete val="0"/>
        <c:axPos val="l"/>
        <c:majorGridlines>
          <c:spPr>
            <a:ln w="9525" cap="flat" cmpd="sng" algn="ctr">
              <a:solidFill>
                <a:schemeClr val="tx1">
                  <a:lumMod val="15000"/>
                  <a:lumOff val="85000"/>
                </a:schemeClr>
              </a:solidFill>
              <a:round/>
            </a:ln>
            <a:effectLst/>
          </c:spPr>
        </c:majorGridlines>
        <c:title>
          <c:tx>
            <c:strRef>
              <c:f>'S I (2an)'!$B$2</c:f>
              <c:strCache>
                <c:ptCount val="1"/>
                <c:pt idx="0">
                  <c:v>Price for Used Camry (y)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69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'Practice(1)'!$A$2</c:f>
          <c:strCache>
            <c:ptCount val="1"/>
          </c:strCache>
        </c:strRef>
      </c:tx>
      <c:layout>
        <c:manualLayout>
          <c:xMode val="edge"/>
          <c:yMode val="edge"/>
          <c:x val="0.13608333333333331"/>
          <c:y val="2.7777777777777776E-2"/>
        </c:manualLayout>
      </c:layout>
      <c:overlay val="0"/>
      <c:spPr>
        <a:noFill/>
        <a:ln>
          <a:noFill/>
        </a:ln>
        <a:effectLst/>
      </c:spPr>
      <c:txPr>
        <a:bodyPr rot="0" spcFirstLastPara="1" vertOverflow="ellipsis" vert="horz" wrap="square" anchor="ctr" anchorCtr="1"/>
        <a:lstStyle/>
        <a:p>
          <a:pPr algn="ct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'Practice(1)'!$A$4</c:f>
              <c:strCache>
                <c:ptCount val="1"/>
                <c:pt idx="0">
                  <c:v>Xi, Yi</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328927975206472"/>
                  <c:y val="-0.1077384076990376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'Practice(1)'!$I$2:$I$21</c:f>
              <c:numCache>
                <c:formatCode>"$"#,##0</c:formatCode>
                <c:ptCount val="20"/>
                <c:pt idx="0">
                  <c:v>140</c:v>
                </c:pt>
                <c:pt idx="1">
                  <c:v>180</c:v>
                </c:pt>
                <c:pt idx="2">
                  <c:v>130</c:v>
                </c:pt>
                <c:pt idx="3">
                  <c:v>180</c:v>
                </c:pt>
                <c:pt idx="4">
                  <c:v>150</c:v>
                </c:pt>
                <c:pt idx="5">
                  <c:v>160</c:v>
                </c:pt>
                <c:pt idx="6">
                  <c:v>220</c:v>
                </c:pt>
                <c:pt idx="7">
                  <c:v>250</c:v>
                </c:pt>
                <c:pt idx="8">
                  <c:v>270</c:v>
                </c:pt>
                <c:pt idx="9">
                  <c:v>160</c:v>
                </c:pt>
                <c:pt idx="10">
                  <c:v>230</c:v>
                </c:pt>
                <c:pt idx="11">
                  <c:v>330</c:v>
                </c:pt>
                <c:pt idx="12">
                  <c:v>400</c:v>
                </c:pt>
                <c:pt idx="13">
                  <c:v>250</c:v>
                </c:pt>
                <c:pt idx="14">
                  <c:v>400</c:v>
                </c:pt>
                <c:pt idx="15">
                  <c:v>350</c:v>
                </c:pt>
                <c:pt idx="16">
                  <c:v>260</c:v>
                </c:pt>
                <c:pt idx="17">
                  <c:v>200</c:v>
                </c:pt>
                <c:pt idx="18">
                  <c:v>200</c:v>
                </c:pt>
                <c:pt idx="19">
                  <c:v>200</c:v>
                </c:pt>
              </c:numCache>
            </c:numRef>
          </c:xVal>
          <c:yVal>
            <c:numRef>
              <c:f>'Practice(1)'!$J$2:$J$21</c:f>
              <c:numCache>
                <c:formatCode>General</c:formatCode>
                <c:ptCount val="20"/>
                <c:pt idx="0">
                  <c:v>62</c:v>
                </c:pt>
                <c:pt idx="1">
                  <c:v>62</c:v>
                </c:pt>
                <c:pt idx="2">
                  <c:v>64</c:v>
                </c:pt>
                <c:pt idx="3">
                  <c:v>65</c:v>
                </c:pt>
                <c:pt idx="4">
                  <c:v>65</c:v>
                </c:pt>
                <c:pt idx="5">
                  <c:v>65</c:v>
                </c:pt>
                <c:pt idx="6">
                  <c:v>71</c:v>
                </c:pt>
                <c:pt idx="7">
                  <c:v>71</c:v>
                </c:pt>
                <c:pt idx="8">
                  <c:v>71</c:v>
                </c:pt>
                <c:pt idx="9">
                  <c:v>73</c:v>
                </c:pt>
                <c:pt idx="10">
                  <c:v>74</c:v>
                </c:pt>
                <c:pt idx="11">
                  <c:v>80</c:v>
                </c:pt>
                <c:pt idx="12">
                  <c:v>82</c:v>
                </c:pt>
                <c:pt idx="13">
                  <c:v>74</c:v>
                </c:pt>
                <c:pt idx="14">
                  <c:v>77</c:v>
                </c:pt>
                <c:pt idx="15">
                  <c:v>77</c:v>
                </c:pt>
                <c:pt idx="16">
                  <c:v>70</c:v>
                </c:pt>
                <c:pt idx="17">
                  <c:v>67</c:v>
                </c:pt>
                <c:pt idx="18">
                  <c:v>68</c:v>
                </c:pt>
                <c:pt idx="19">
                  <c:v>62</c:v>
                </c:pt>
              </c:numCache>
            </c:numRef>
          </c:yVal>
          <c:smooth val="0"/>
        </c:ser>
        <c:dLbls>
          <c:showLegendKey val="0"/>
          <c:showVal val="0"/>
          <c:showCatName val="0"/>
          <c:showSerName val="0"/>
          <c:showPercent val="0"/>
          <c:showBubbleSize val="0"/>
        </c:dLbls>
        <c:axId val="851353808"/>
        <c:axId val="851354368"/>
      </c:scatterChart>
      <c:scatterChart>
        <c:scatterStyle val="smoothMarker"/>
        <c:varyColors val="0"/>
        <c:ser>
          <c:idx val="1"/>
          <c:order val="1"/>
          <c:tx>
            <c:strRef>
              <c:f>'Practice(1)'!$A$6</c:f>
              <c:strCache>
                <c:ptCount val="1"/>
                <c:pt idx="0">
                  <c:v>Xbar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'Practice(1)'!$A$7:$A$8</c:f>
              <c:numCache>
                <c:formatCode>"$"#,##0</c:formatCode>
                <c:ptCount val="2"/>
                <c:pt idx="0">
                  <c:v>233</c:v>
                </c:pt>
                <c:pt idx="1">
                  <c:v>233</c:v>
                </c:pt>
              </c:numCache>
            </c:numRef>
          </c:xVal>
          <c:yVal>
            <c:numRef>
              <c:f>'Practice(1)'!$B$7:$B$8</c:f>
              <c:numCache>
                <c:formatCode>General</c:formatCode>
                <c:ptCount val="2"/>
                <c:pt idx="0">
                  <c:v>50</c:v>
                </c:pt>
                <c:pt idx="1">
                  <c:v>85</c:v>
                </c:pt>
              </c:numCache>
            </c:numRef>
          </c:yVal>
          <c:smooth val="1"/>
        </c:ser>
        <c:ser>
          <c:idx val="2"/>
          <c:order val="2"/>
          <c:tx>
            <c:strRef>
              <c:f>'Practice(1)'!$B$10</c:f>
              <c:strCache>
                <c:ptCount val="1"/>
                <c:pt idx="0">
                  <c:v>Ybar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'Practice(1)'!$A$11:$A$12</c:f>
              <c:numCache>
                <c:formatCode>"$"#,##0</c:formatCode>
                <c:ptCount val="2"/>
                <c:pt idx="0">
                  <c:v>0</c:v>
                </c:pt>
                <c:pt idx="1">
                  <c:v>450</c:v>
                </c:pt>
              </c:numCache>
            </c:numRef>
          </c:xVal>
          <c:yVal>
            <c:numRef>
              <c:f>'Practice(1)'!$B$11:$B$12</c:f>
              <c:numCache>
                <c:formatCode>General</c:formatCode>
                <c:ptCount val="2"/>
                <c:pt idx="0">
                  <c:v>70</c:v>
                </c:pt>
                <c:pt idx="1">
                  <c:v>70</c:v>
                </c:pt>
              </c:numCache>
            </c:numRef>
          </c:yVal>
          <c:smooth val="1"/>
        </c:ser>
        <c:dLbls>
          <c:showLegendKey val="0"/>
          <c:showVal val="0"/>
          <c:showCatName val="0"/>
          <c:showSerName val="0"/>
          <c:showPercent val="0"/>
          <c:showBubbleSize val="0"/>
        </c:dLbls>
        <c:axId val="851353808"/>
        <c:axId val="851354368"/>
      </c:scatterChart>
      <c:valAx>
        <c:axId val="851353808"/>
        <c:scaling>
          <c:orientation val="minMax"/>
        </c:scaling>
        <c:delete val="0"/>
        <c:axPos val="b"/>
        <c:title>
          <c:tx>
            <c:strRef>
              <c:f>'Practice(1)'!$I$1</c:f>
              <c:strCache>
                <c:ptCount val="1"/>
                <c:pt idx="0">
                  <c:v>Xi  Price ($)</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54368"/>
        <c:crosses val="autoZero"/>
        <c:crossBetween val="midCat"/>
      </c:valAx>
      <c:valAx>
        <c:axId val="851354368"/>
        <c:scaling>
          <c:orientation val="minMax"/>
          <c:min val="50"/>
        </c:scaling>
        <c:delete val="0"/>
        <c:axPos val="l"/>
        <c:title>
          <c:tx>
            <c:strRef>
              <c:f>'Practice(1)'!$J$1</c:f>
              <c:strCache>
                <c:ptCount val="1"/>
                <c:pt idx="0">
                  <c:v>Yi  Rating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5380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'Practice(1)'!$A$2</c:f>
          <c:strCache>
            <c:ptCount val="1"/>
          </c:strCache>
        </c:strRef>
      </c:tx>
      <c:layout>
        <c:manualLayout>
          <c:xMode val="edge"/>
          <c:yMode val="edge"/>
          <c:x val="0.13608333333333331"/>
          <c:y val="2.7777777777777776E-2"/>
        </c:manualLayout>
      </c:layout>
      <c:overlay val="0"/>
      <c:spPr>
        <a:noFill/>
        <a:ln>
          <a:noFill/>
        </a:ln>
        <a:effectLst/>
      </c:spPr>
      <c:txPr>
        <a:bodyPr rot="0" spcFirstLastPara="1" vertOverflow="ellipsis" vert="horz" wrap="square" anchor="ctr" anchorCtr="1"/>
        <a:lstStyle/>
        <a:p>
          <a:pPr algn="ct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'Practice(1)'!$A$4</c:f>
              <c:strCache>
                <c:ptCount val="1"/>
                <c:pt idx="0">
                  <c:v>Xi, Yi</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328927975206472"/>
                  <c:y val="-0.1077384076990376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'Practice(1)'!$I$2:$I$21</c:f>
              <c:numCache>
                <c:formatCode>"$"#,##0</c:formatCode>
                <c:ptCount val="20"/>
                <c:pt idx="0">
                  <c:v>140</c:v>
                </c:pt>
                <c:pt idx="1">
                  <c:v>180</c:v>
                </c:pt>
                <c:pt idx="2">
                  <c:v>130</c:v>
                </c:pt>
                <c:pt idx="3">
                  <c:v>180</c:v>
                </c:pt>
                <c:pt idx="4">
                  <c:v>150</c:v>
                </c:pt>
                <c:pt idx="5">
                  <c:v>160</c:v>
                </c:pt>
                <c:pt idx="6">
                  <c:v>220</c:v>
                </c:pt>
                <c:pt idx="7">
                  <c:v>250</c:v>
                </c:pt>
                <c:pt idx="8">
                  <c:v>270</c:v>
                </c:pt>
                <c:pt idx="9">
                  <c:v>160</c:v>
                </c:pt>
                <c:pt idx="10">
                  <c:v>230</c:v>
                </c:pt>
                <c:pt idx="11">
                  <c:v>330</c:v>
                </c:pt>
                <c:pt idx="12">
                  <c:v>400</c:v>
                </c:pt>
                <c:pt idx="13">
                  <c:v>250</c:v>
                </c:pt>
                <c:pt idx="14">
                  <c:v>400</c:v>
                </c:pt>
                <c:pt idx="15">
                  <c:v>350</c:v>
                </c:pt>
                <c:pt idx="16">
                  <c:v>260</c:v>
                </c:pt>
                <c:pt idx="17">
                  <c:v>200</c:v>
                </c:pt>
                <c:pt idx="18">
                  <c:v>200</c:v>
                </c:pt>
                <c:pt idx="19">
                  <c:v>200</c:v>
                </c:pt>
              </c:numCache>
            </c:numRef>
          </c:xVal>
          <c:yVal>
            <c:numRef>
              <c:f>'Practice(1)'!$J$2:$J$21</c:f>
              <c:numCache>
                <c:formatCode>General</c:formatCode>
                <c:ptCount val="20"/>
                <c:pt idx="0">
                  <c:v>62</c:v>
                </c:pt>
                <c:pt idx="1">
                  <c:v>62</c:v>
                </c:pt>
                <c:pt idx="2">
                  <c:v>64</c:v>
                </c:pt>
                <c:pt idx="3">
                  <c:v>65</c:v>
                </c:pt>
                <c:pt idx="4">
                  <c:v>65</c:v>
                </c:pt>
                <c:pt idx="5">
                  <c:v>65</c:v>
                </c:pt>
                <c:pt idx="6">
                  <c:v>71</c:v>
                </c:pt>
                <c:pt idx="7">
                  <c:v>71</c:v>
                </c:pt>
                <c:pt idx="8">
                  <c:v>71</c:v>
                </c:pt>
                <c:pt idx="9">
                  <c:v>73</c:v>
                </c:pt>
                <c:pt idx="10">
                  <c:v>74</c:v>
                </c:pt>
                <c:pt idx="11">
                  <c:v>80</c:v>
                </c:pt>
                <c:pt idx="12">
                  <c:v>82</c:v>
                </c:pt>
                <c:pt idx="13">
                  <c:v>74</c:v>
                </c:pt>
                <c:pt idx="14">
                  <c:v>77</c:v>
                </c:pt>
                <c:pt idx="15">
                  <c:v>77</c:v>
                </c:pt>
                <c:pt idx="16">
                  <c:v>70</c:v>
                </c:pt>
                <c:pt idx="17">
                  <c:v>67</c:v>
                </c:pt>
                <c:pt idx="18">
                  <c:v>68</c:v>
                </c:pt>
                <c:pt idx="19">
                  <c:v>62</c:v>
                </c:pt>
              </c:numCache>
            </c:numRef>
          </c:yVal>
          <c:smooth val="0"/>
        </c:ser>
        <c:dLbls>
          <c:showLegendKey val="0"/>
          <c:showVal val="0"/>
          <c:showCatName val="0"/>
          <c:showSerName val="0"/>
          <c:showPercent val="0"/>
          <c:showBubbleSize val="0"/>
        </c:dLbls>
        <c:axId val="851357728"/>
        <c:axId val="851358288"/>
      </c:scatterChart>
      <c:scatterChart>
        <c:scatterStyle val="smoothMarker"/>
        <c:varyColors val="0"/>
        <c:ser>
          <c:idx val="2"/>
          <c:order val="1"/>
          <c:tx>
            <c:strRef>
              <c:f>'Practice(1)'!$B$10</c:f>
              <c:strCache>
                <c:ptCount val="1"/>
                <c:pt idx="0">
                  <c:v>Ybar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'Practice(1)'!$A$11:$A$12</c:f>
              <c:numCache>
                <c:formatCode>"$"#,##0</c:formatCode>
                <c:ptCount val="2"/>
                <c:pt idx="0">
                  <c:v>0</c:v>
                </c:pt>
                <c:pt idx="1">
                  <c:v>450</c:v>
                </c:pt>
              </c:numCache>
            </c:numRef>
          </c:xVal>
          <c:yVal>
            <c:numRef>
              <c:f>'Practice(1)'!$B$11:$B$12</c:f>
              <c:numCache>
                <c:formatCode>General</c:formatCode>
                <c:ptCount val="2"/>
                <c:pt idx="0">
                  <c:v>70</c:v>
                </c:pt>
                <c:pt idx="1">
                  <c:v>70</c:v>
                </c:pt>
              </c:numCache>
            </c:numRef>
          </c:yVal>
          <c:smooth val="1"/>
        </c:ser>
        <c:dLbls>
          <c:showLegendKey val="0"/>
          <c:showVal val="0"/>
          <c:showCatName val="0"/>
          <c:showSerName val="0"/>
          <c:showPercent val="0"/>
          <c:showBubbleSize val="0"/>
        </c:dLbls>
        <c:axId val="851357728"/>
        <c:axId val="851358288"/>
      </c:scatterChart>
      <c:valAx>
        <c:axId val="851357728"/>
        <c:scaling>
          <c:orientation val="minMax"/>
        </c:scaling>
        <c:delete val="0"/>
        <c:axPos val="b"/>
        <c:title>
          <c:tx>
            <c:strRef>
              <c:f>'Practice(1)'!$I$1</c:f>
              <c:strCache>
                <c:ptCount val="1"/>
                <c:pt idx="0">
                  <c:v>Xi  Price ($)</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58288"/>
        <c:crosses val="autoZero"/>
        <c:crossBetween val="midCat"/>
      </c:valAx>
      <c:valAx>
        <c:axId val="851358288"/>
        <c:scaling>
          <c:orientation val="minMax"/>
          <c:min val="50"/>
        </c:scaling>
        <c:delete val="0"/>
        <c:axPos val="l"/>
        <c:title>
          <c:tx>
            <c:strRef>
              <c:f>'Practice(1)'!$J$1</c:f>
              <c:strCache>
                <c:ptCount val="1"/>
                <c:pt idx="0">
                  <c:v>Yi  Rating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5772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'Practice(2)'!$H$1</c:f>
          <c:strCache>
            <c:ptCount val="1"/>
            <c:pt idx="0">
              <c:v>For Road Racing Bike, Is there a relationship Between Price and Weight?</c:v>
            </c:pt>
          </c:strCache>
        </c:strRef>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'Practice(2)'!$J$3</c:f>
              <c:strCache>
                <c:ptCount val="1"/>
                <c:pt idx="0">
                  <c:v>Observed Y Price Yi</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111329833770779"/>
                  <c:y val="-0.319146981627296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'Practice(2)'!$I$4:$I$13</c:f>
              <c:numCache>
                <c:formatCode>General</c:formatCode>
                <c:ptCount val="10"/>
                <c:pt idx="0">
                  <c:v>17.8</c:v>
                </c:pt>
                <c:pt idx="1">
                  <c:v>16.100000000000001</c:v>
                </c:pt>
                <c:pt idx="2">
                  <c:v>14.9</c:v>
                </c:pt>
                <c:pt idx="3">
                  <c:v>15.9</c:v>
                </c:pt>
                <c:pt idx="4">
                  <c:v>17.2</c:v>
                </c:pt>
                <c:pt idx="5">
                  <c:v>13.1</c:v>
                </c:pt>
                <c:pt idx="6">
                  <c:v>16.2</c:v>
                </c:pt>
                <c:pt idx="7">
                  <c:v>17.100000000000001</c:v>
                </c:pt>
                <c:pt idx="8">
                  <c:v>17.600000000000001</c:v>
                </c:pt>
                <c:pt idx="9">
                  <c:v>14.1</c:v>
                </c:pt>
              </c:numCache>
            </c:numRef>
          </c:xVal>
          <c:yVal>
            <c:numRef>
              <c:f>'Practice(2)'!$J$4:$J$13</c:f>
              <c:numCache>
                <c:formatCode>"$"#,##0</c:formatCode>
                <c:ptCount val="10"/>
                <c:pt idx="0">
                  <c:v>2100</c:v>
                </c:pt>
                <c:pt idx="1">
                  <c:v>6250</c:v>
                </c:pt>
                <c:pt idx="2">
                  <c:v>8370</c:v>
                </c:pt>
                <c:pt idx="3">
                  <c:v>6200</c:v>
                </c:pt>
                <c:pt idx="4">
                  <c:v>4000</c:v>
                </c:pt>
                <c:pt idx="5">
                  <c:v>8600</c:v>
                </c:pt>
                <c:pt idx="6">
                  <c:v>6000</c:v>
                </c:pt>
                <c:pt idx="7">
                  <c:v>2580</c:v>
                </c:pt>
                <c:pt idx="8">
                  <c:v>3400</c:v>
                </c:pt>
                <c:pt idx="9">
                  <c:v>8000</c:v>
                </c:pt>
              </c:numCache>
            </c:numRef>
          </c:yVal>
          <c:smooth val="0"/>
        </c:ser>
        <c:dLbls>
          <c:showLegendKey val="0"/>
          <c:showVal val="0"/>
          <c:showCatName val="0"/>
          <c:showSerName val="0"/>
          <c:showPercent val="0"/>
          <c:showBubbleSize val="0"/>
        </c:dLbls>
        <c:axId val="851362208"/>
        <c:axId val="851362768"/>
      </c:scatterChart>
      <c:scatterChart>
        <c:scatterStyle val="smoothMarker"/>
        <c:varyColors val="0"/>
        <c:ser>
          <c:idx val="1"/>
          <c:order val="1"/>
          <c:tx>
            <c:strRef>
              <c:f>'Practice(2)'!$E$1</c:f>
              <c:strCache>
                <c:ptCount val="1"/>
                <c:pt idx="0">
                  <c:v>Yabr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'Practice(2)'!$D$2:$D$3</c:f>
              <c:numCache>
                <c:formatCode>General</c:formatCode>
                <c:ptCount val="2"/>
                <c:pt idx="0">
                  <c:v>13.1</c:v>
                </c:pt>
                <c:pt idx="1">
                  <c:v>17.8</c:v>
                </c:pt>
              </c:numCache>
            </c:numRef>
          </c:xVal>
          <c:yVal>
            <c:numRef>
              <c:f>'Practice(2)'!$E$2:$E$3</c:f>
              <c:numCache>
                <c:formatCode>"$"#,##0</c:formatCode>
                <c:ptCount val="2"/>
                <c:pt idx="0">
                  <c:v>5550</c:v>
                </c:pt>
                <c:pt idx="1">
                  <c:v>5550</c:v>
                </c:pt>
              </c:numCache>
            </c:numRef>
          </c:yVal>
          <c:smooth val="1"/>
        </c:ser>
        <c:ser>
          <c:idx val="2"/>
          <c:order val="2"/>
          <c:tx>
            <c:strRef>
              <c:f>'Practice(2)'!$B$1</c:f>
              <c:strCache>
                <c:ptCount val="1"/>
                <c:pt idx="0">
                  <c:v>Xbar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'Practice(2)'!$B$2:$B$3</c:f>
              <c:numCache>
                <c:formatCode>General</c:formatCode>
                <c:ptCount val="2"/>
                <c:pt idx="0">
                  <c:v>16</c:v>
                </c:pt>
                <c:pt idx="1">
                  <c:v>16</c:v>
                </c:pt>
              </c:numCache>
            </c:numRef>
          </c:xVal>
          <c:yVal>
            <c:numRef>
              <c:f>'Practice(2)'!$C$2:$C$3</c:f>
              <c:numCache>
                <c:formatCode>"$"#,##0</c:formatCode>
                <c:ptCount val="2"/>
                <c:pt idx="0">
                  <c:v>2100</c:v>
                </c:pt>
                <c:pt idx="1">
                  <c:v>8600</c:v>
                </c:pt>
              </c:numCache>
            </c:numRef>
          </c:yVal>
          <c:smooth val="1"/>
        </c:ser>
        <c:dLbls>
          <c:showLegendKey val="0"/>
          <c:showVal val="0"/>
          <c:showCatName val="0"/>
          <c:showSerName val="0"/>
          <c:showPercent val="0"/>
          <c:showBubbleSize val="0"/>
        </c:dLbls>
        <c:axId val="851362208"/>
        <c:axId val="851362768"/>
      </c:scatterChart>
      <c:valAx>
        <c:axId val="851362208"/>
        <c:scaling>
          <c:orientation val="minMax"/>
          <c:min val="12"/>
        </c:scaling>
        <c:delete val="0"/>
        <c:axPos val="b"/>
        <c:majorGridlines>
          <c:spPr>
            <a:ln w="9525" cap="flat" cmpd="sng" algn="ctr">
              <a:solidFill>
                <a:schemeClr val="tx1">
                  <a:lumMod val="15000"/>
                  <a:lumOff val="85000"/>
                </a:schemeClr>
              </a:solidFill>
              <a:round/>
            </a:ln>
            <a:effectLst/>
          </c:spPr>
        </c:majorGridlines>
        <c:title>
          <c:tx>
            <c:strRef>
              <c:f>'Practice(2)'!$I$3</c:f>
              <c:strCache>
                <c:ptCount val="1"/>
                <c:pt idx="0">
                  <c:v>Weight (lbs)  Xi</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62768"/>
        <c:crosses val="autoZero"/>
        <c:crossBetween val="midCat"/>
      </c:valAx>
      <c:valAx>
        <c:axId val="851362768"/>
        <c:scaling>
          <c:orientation val="minMax"/>
        </c:scaling>
        <c:delete val="0"/>
        <c:axPos val="l"/>
        <c:majorGridlines>
          <c:spPr>
            <a:ln w="9525" cap="flat" cmpd="sng" algn="ctr">
              <a:solidFill>
                <a:schemeClr val="tx1">
                  <a:lumMod val="15000"/>
                  <a:lumOff val="85000"/>
                </a:schemeClr>
              </a:solidFill>
              <a:round/>
            </a:ln>
            <a:effectLst/>
          </c:spPr>
        </c:majorGridlines>
        <c:title>
          <c:tx>
            <c:strRef>
              <c:f>'Practice(2)'!$J$3</c:f>
              <c:strCache>
                <c:ptCount val="1"/>
                <c:pt idx="0">
                  <c:v>Observed Y Price Yi</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6220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'Practice(3)'!$H$1</c:f>
          <c:strCache>
            <c:ptCount val="1"/>
            <c:pt idx="0">
              <c:v>For Road Racing Bike, Is there a relationship Between Price and Weight?</c:v>
            </c:pt>
          </c:strCache>
        </c:strRef>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'Practice(3)'!$J$3</c:f>
              <c:strCache>
                <c:ptCount val="1"/>
                <c:pt idx="0">
                  <c:v>Observed Y Price Yi</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111329833770779"/>
                  <c:y val="-0.319146981627296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'Practice(3)'!$I$4:$I$13</c:f>
              <c:numCache>
                <c:formatCode>General</c:formatCode>
                <c:ptCount val="10"/>
                <c:pt idx="0">
                  <c:v>17.8</c:v>
                </c:pt>
                <c:pt idx="1">
                  <c:v>16.100000000000001</c:v>
                </c:pt>
                <c:pt idx="2">
                  <c:v>14.9</c:v>
                </c:pt>
                <c:pt idx="3">
                  <c:v>15.9</c:v>
                </c:pt>
                <c:pt idx="4">
                  <c:v>17.2</c:v>
                </c:pt>
                <c:pt idx="5">
                  <c:v>13.1</c:v>
                </c:pt>
                <c:pt idx="6">
                  <c:v>16.2</c:v>
                </c:pt>
                <c:pt idx="7">
                  <c:v>17.100000000000001</c:v>
                </c:pt>
                <c:pt idx="8">
                  <c:v>17.600000000000001</c:v>
                </c:pt>
                <c:pt idx="9">
                  <c:v>14.1</c:v>
                </c:pt>
              </c:numCache>
            </c:numRef>
          </c:xVal>
          <c:yVal>
            <c:numRef>
              <c:f>'Practice(3)'!$J$4:$J$13</c:f>
              <c:numCache>
                <c:formatCode>"$"#,##0</c:formatCode>
                <c:ptCount val="10"/>
                <c:pt idx="0">
                  <c:v>2100</c:v>
                </c:pt>
                <c:pt idx="1">
                  <c:v>6250</c:v>
                </c:pt>
                <c:pt idx="2">
                  <c:v>8370</c:v>
                </c:pt>
                <c:pt idx="3">
                  <c:v>6200</c:v>
                </c:pt>
                <c:pt idx="4">
                  <c:v>4000</c:v>
                </c:pt>
                <c:pt idx="5">
                  <c:v>8600</c:v>
                </c:pt>
                <c:pt idx="6">
                  <c:v>6000</c:v>
                </c:pt>
                <c:pt idx="7">
                  <c:v>2580</c:v>
                </c:pt>
                <c:pt idx="8">
                  <c:v>3400</c:v>
                </c:pt>
                <c:pt idx="9">
                  <c:v>8000</c:v>
                </c:pt>
              </c:numCache>
            </c:numRef>
          </c:yVal>
          <c:smooth val="0"/>
        </c:ser>
        <c:dLbls>
          <c:showLegendKey val="0"/>
          <c:showVal val="0"/>
          <c:showCatName val="0"/>
          <c:showSerName val="0"/>
          <c:showPercent val="0"/>
          <c:showBubbleSize val="0"/>
        </c:dLbls>
        <c:axId val="851366688"/>
        <c:axId val="851367248"/>
      </c:scatterChart>
      <c:scatterChart>
        <c:scatterStyle val="smoothMarker"/>
        <c:varyColors val="0"/>
        <c:ser>
          <c:idx val="1"/>
          <c:order val="1"/>
          <c:tx>
            <c:strRef>
              <c:f>'Practice(3)'!$E$1</c:f>
              <c:strCache>
                <c:ptCount val="1"/>
                <c:pt idx="0">
                  <c:v>Yabr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'Practice(3)'!$D$2:$D$3</c:f>
              <c:numCache>
                <c:formatCode>General</c:formatCode>
                <c:ptCount val="2"/>
                <c:pt idx="0">
                  <c:v>13.1</c:v>
                </c:pt>
                <c:pt idx="1">
                  <c:v>17.8</c:v>
                </c:pt>
              </c:numCache>
            </c:numRef>
          </c:xVal>
          <c:yVal>
            <c:numRef>
              <c:f>'Practice(3)'!$E$2:$E$3</c:f>
              <c:numCache>
                <c:formatCode>"$"#,##0</c:formatCode>
                <c:ptCount val="2"/>
                <c:pt idx="0">
                  <c:v>5550</c:v>
                </c:pt>
                <c:pt idx="1">
                  <c:v>5550</c:v>
                </c:pt>
              </c:numCache>
            </c:numRef>
          </c:yVal>
          <c:smooth val="1"/>
        </c:ser>
        <c:ser>
          <c:idx val="2"/>
          <c:order val="2"/>
          <c:tx>
            <c:strRef>
              <c:f>'Practice(3)'!$B$1</c:f>
              <c:strCache>
                <c:ptCount val="1"/>
                <c:pt idx="0">
                  <c:v>Xbar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'Practice(3)'!$B$2:$B$3</c:f>
              <c:numCache>
                <c:formatCode>General</c:formatCode>
                <c:ptCount val="2"/>
                <c:pt idx="0">
                  <c:v>16</c:v>
                </c:pt>
                <c:pt idx="1">
                  <c:v>16</c:v>
                </c:pt>
              </c:numCache>
            </c:numRef>
          </c:xVal>
          <c:yVal>
            <c:numRef>
              <c:f>'Practice(3)'!$C$2:$C$3</c:f>
              <c:numCache>
                <c:formatCode>"$"#,##0</c:formatCode>
                <c:ptCount val="2"/>
                <c:pt idx="0">
                  <c:v>2100</c:v>
                </c:pt>
                <c:pt idx="1">
                  <c:v>8600</c:v>
                </c:pt>
              </c:numCache>
            </c:numRef>
          </c:yVal>
          <c:smooth val="1"/>
        </c:ser>
        <c:dLbls>
          <c:showLegendKey val="0"/>
          <c:showVal val="0"/>
          <c:showCatName val="0"/>
          <c:showSerName val="0"/>
          <c:showPercent val="0"/>
          <c:showBubbleSize val="0"/>
        </c:dLbls>
        <c:axId val="851366688"/>
        <c:axId val="851367248"/>
      </c:scatterChart>
      <c:valAx>
        <c:axId val="851366688"/>
        <c:scaling>
          <c:orientation val="minMax"/>
          <c:min val="12"/>
        </c:scaling>
        <c:delete val="0"/>
        <c:axPos val="b"/>
        <c:majorGridlines>
          <c:spPr>
            <a:ln w="9525" cap="flat" cmpd="sng" algn="ctr">
              <a:solidFill>
                <a:schemeClr val="tx1">
                  <a:lumMod val="15000"/>
                  <a:lumOff val="85000"/>
                </a:schemeClr>
              </a:solidFill>
              <a:round/>
            </a:ln>
            <a:effectLst/>
          </c:spPr>
        </c:majorGridlines>
        <c:title>
          <c:tx>
            <c:strRef>
              <c:f>'Practice(3)'!$I$3</c:f>
              <c:strCache>
                <c:ptCount val="1"/>
                <c:pt idx="0">
                  <c:v>Weight (lbs)  Xi</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67248"/>
        <c:crosses val="autoZero"/>
        <c:crossBetween val="midCat"/>
      </c:valAx>
      <c:valAx>
        <c:axId val="851367248"/>
        <c:scaling>
          <c:orientation val="minMax"/>
        </c:scaling>
        <c:delete val="0"/>
        <c:axPos val="l"/>
        <c:majorGridlines>
          <c:spPr>
            <a:ln w="9525" cap="flat" cmpd="sng" algn="ctr">
              <a:solidFill>
                <a:schemeClr val="tx1">
                  <a:lumMod val="15000"/>
                  <a:lumOff val="85000"/>
                </a:schemeClr>
              </a:solidFill>
              <a:round/>
            </a:ln>
            <a:effectLst/>
          </c:spPr>
        </c:majorGridlines>
        <c:title>
          <c:tx>
            <c:strRef>
              <c:f>'Practice(3)'!$J$3</c:f>
              <c:strCache>
                <c:ptCount val="1"/>
                <c:pt idx="0">
                  <c:v>Observed Y Price Yi</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6668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Is there a Relationship between Age and Amount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'SC(NO) (an)'!$B$1</c:f>
              <c:strCache>
                <c:ptCount val="1"/>
                <c:pt idx="0">
                  <c:v>Amount Spent</c:v>
                </c:pt>
              </c:strCache>
            </c:strRef>
          </c:tx>
          <c:spPr>
            <a:ln w="28575" cap="rnd">
              <a:noFill/>
              <a:round/>
            </a:ln>
            <a:effectLst/>
          </c:spPr>
          <c:marker>
            <c:symbol val="circle"/>
            <c:size val="5"/>
            <c:spPr>
              <a:solidFill>
                <a:schemeClr val="accent1"/>
              </a:solidFill>
              <a:ln w="9525">
                <a:solidFill>
                  <a:schemeClr val="accent1"/>
                </a:solidFill>
              </a:ln>
              <a:effectLst/>
            </c:spPr>
          </c:marker>
          <c:xVal>
            <c:numRef>
              <c:f>'SC(NO) (an)'!$A$2:$A$201</c:f>
              <c:numCache>
                <c:formatCode>General</c:formatCode>
                <c:ptCount val="200"/>
                <c:pt idx="0">
                  <c:v>21</c:v>
                </c:pt>
                <c:pt idx="1">
                  <c:v>57</c:v>
                </c:pt>
                <c:pt idx="2">
                  <c:v>25</c:v>
                </c:pt>
                <c:pt idx="3">
                  <c:v>38</c:v>
                </c:pt>
                <c:pt idx="4">
                  <c:v>22</c:v>
                </c:pt>
                <c:pt idx="5">
                  <c:v>29</c:v>
                </c:pt>
                <c:pt idx="6">
                  <c:v>18</c:v>
                </c:pt>
                <c:pt idx="7">
                  <c:v>64</c:v>
                </c:pt>
                <c:pt idx="8">
                  <c:v>27</c:v>
                </c:pt>
                <c:pt idx="9">
                  <c:v>22</c:v>
                </c:pt>
                <c:pt idx="10">
                  <c:v>39</c:v>
                </c:pt>
                <c:pt idx="11">
                  <c:v>61</c:v>
                </c:pt>
                <c:pt idx="12">
                  <c:v>18</c:v>
                </c:pt>
                <c:pt idx="13">
                  <c:v>22</c:v>
                </c:pt>
                <c:pt idx="14">
                  <c:v>52</c:v>
                </c:pt>
                <c:pt idx="15">
                  <c:v>22</c:v>
                </c:pt>
                <c:pt idx="16">
                  <c:v>18</c:v>
                </c:pt>
                <c:pt idx="17">
                  <c:v>55</c:v>
                </c:pt>
                <c:pt idx="18">
                  <c:v>20</c:v>
                </c:pt>
                <c:pt idx="19">
                  <c:v>42</c:v>
                </c:pt>
                <c:pt idx="20">
                  <c:v>30</c:v>
                </c:pt>
                <c:pt idx="21">
                  <c:v>64</c:v>
                </c:pt>
                <c:pt idx="22">
                  <c:v>63</c:v>
                </c:pt>
                <c:pt idx="23">
                  <c:v>41</c:v>
                </c:pt>
                <c:pt idx="24">
                  <c:v>21</c:v>
                </c:pt>
                <c:pt idx="25">
                  <c:v>63</c:v>
                </c:pt>
                <c:pt idx="26">
                  <c:v>54</c:v>
                </c:pt>
                <c:pt idx="27">
                  <c:v>18</c:v>
                </c:pt>
                <c:pt idx="28">
                  <c:v>26</c:v>
                </c:pt>
                <c:pt idx="29">
                  <c:v>59</c:v>
                </c:pt>
                <c:pt idx="30">
                  <c:v>30</c:v>
                </c:pt>
                <c:pt idx="31">
                  <c:v>64</c:v>
                </c:pt>
                <c:pt idx="32">
                  <c:v>30</c:v>
                </c:pt>
                <c:pt idx="33">
                  <c:v>41</c:v>
                </c:pt>
                <c:pt idx="34">
                  <c:v>23</c:v>
                </c:pt>
                <c:pt idx="35">
                  <c:v>52</c:v>
                </c:pt>
                <c:pt idx="36">
                  <c:v>18</c:v>
                </c:pt>
                <c:pt idx="37">
                  <c:v>32</c:v>
                </c:pt>
                <c:pt idx="38">
                  <c:v>22</c:v>
                </c:pt>
                <c:pt idx="39">
                  <c:v>29</c:v>
                </c:pt>
                <c:pt idx="40">
                  <c:v>25</c:v>
                </c:pt>
                <c:pt idx="41">
                  <c:v>63</c:v>
                </c:pt>
                <c:pt idx="42">
                  <c:v>26</c:v>
                </c:pt>
                <c:pt idx="43">
                  <c:v>31</c:v>
                </c:pt>
                <c:pt idx="44">
                  <c:v>23</c:v>
                </c:pt>
                <c:pt idx="45">
                  <c:v>42</c:v>
                </c:pt>
                <c:pt idx="46">
                  <c:v>28</c:v>
                </c:pt>
                <c:pt idx="47">
                  <c:v>23</c:v>
                </c:pt>
                <c:pt idx="48">
                  <c:v>19</c:v>
                </c:pt>
                <c:pt idx="49">
                  <c:v>37</c:v>
                </c:pt>
                <c:pt idx="50">
                  <c:v>38</c:v>
                </c:pt>
                <c:pt idx="51">
                  <c:v>50</c:v>
                </c:pt>
                <c:pt idx="52">
                  <c:v>26</c:v>
                </c:pt>
                <c:pt idx="53">
                  <c:v>33</c:v>
                </c:pt>
                <c:pt idx="54">
                  <c:v>59</c:v>
                </c:pt>
                <c:pt idx="55">
                  <c:v>32</c:v>
                </c:pt>
                <c:pt idx="56">
                  <c:v>27</c:v>
                </c:pt>
                <c:pt idx="57">
                  <c:v>54</c:v>
                </c:pt>
                <c:pt idx="58">
                  <c:v>63</c:v>
                </c:pt>
                <c:pt idx="59">
                  <c:v>48</c:v>
                </c:pt>
                <c:pt idx="60">
                  <c:v>29</c:v>
                </c:pt>
                <c:pt idx="61">
                  <c:v>38</c:v>
                </c:pt>
                <c:pt idx="62">
                  <c:v>24</c:v>
                </c:pt>
                <c:pt idx="63">
                  <c:v>51</c:v>
                </c:pt>
                <c:pt idx="64">
                  <c:v>25</c:v>
                </c:pt>
                <c:pt idx="65">
                  <c:v>65</c:v>
                </c:pt>
                <c:pt idx="66">
                  <c:v>35</c:v>
                </c:pt>
                <c:pt idx="67">
                  <c:v>35</c:v>
                </c:pt>
                <c:pt idx="68">
                  <c:v>21</c:v>
                </c:pt>
                <c:pt idx="69">
                  <c:v>47</c:v>
                </c:pt>
                <c:pt idx="70">
                  <c:v>62</c:v>
                </c:pt>
                <c:pt idx="71">
                  <c:v>63</c:v>
                </c:pt>
                <c:pt idx="72">
                  <c:v>23</c:v>
                </c:pt>
                <c:pt idx="73">
                  <c:v>59</c:v>
                </c:pt>
                <c:pt idx="74">
                  <c:v>48</c:v>
                </c:pt>
                <c:pt idx="75">
                  <c:v>57</c:v>
                </c:pt>
                <c:pt idx="76">
                  <c:v>19</c:v>
                </c:pt>
                <c:pt idx="77">
                  <c:v>48</c:v>
                </c:pt>
                <c:pt idx="78">
                  <c:v>21</c:v>
                </c:pt>
                <c:pt idx="79">
                  <c:v>40</c:v>
                </c:pt>
                <c:pt idx="80">
                  <c:v>25</c:v>
                </c:pt>
                <c:pt idx="81">
                  <c:v>59</c:v>
                </c:pt>
                <c:pt idx="82">
                  <c:v>57</c:v>
                </c:pt>
                <c:pt idx="83">
                  <c:v>56</c:v>
                </c:pt>
                <c:pt idx="84">
                  <c:v>19</c:v>
                </c:pt>
                <c:pt idx="85">
                  <c:v>54</c:v>
                </c:pt>
                <c:pt idx="86">
                  <c:v>65</c:v>
                </c:pt>
                <c:pt idx="87">
                  <c:v>25</c:v>
                </c:pt>
                <c:pt idx="88">
                  <c:v>30</c:v>
                </c:pt>
                <c:pt idx="89">
                  <c:v>57</c:v>
                </c:pt>
                <c:pt idx="90">
                  <c:v>43</c:v>
                </c:pt>
                <c:pt idx="91">
                  <c:v>44</c:v>
                </c:pt>
                <c:pt idx="92">
                  <c:v>21</c:v>
                </c:pt>
                <c:pt idx="93">
                  <c:v>20</c:v>
                </c:pt>
                <c:pt idx="94">
                  <c:v>49</c:v>
                </c:pt>
                <c:pt idx="95">
                  <c:v>37</c:v>
                </c:pt>
                <c:pt idx="96">
                  <c:v>26</c:v>
                </c:pt>
                <c:pt idx="97">
                  <c:v>62</c:v>
                </c:pt>
                <c:pt idx="98">
                  <c:v>38</c:v>
                </c:pt>
                <c:pt idx="99">
                  <c:v>55</c:v>
                </c:pt>
                <c:pt idx="100">
                  <c:v>24</c:v>
                </c:pt>
                <c:pt idx="101">
                  <c:v>30</c:v>
                </c:pt>
                <c:pt idx="102">
                  <c:v>39</c:v>
                </c:pt>
                <c:pt idx="103">
                  <c:v>59</c:v>
                </c:pt>
                <c:pt idx="104">
                  <c:v>26</c:v>
                </c:pt>
                <c:pt idx="105">
                  <c:v>33</c:v>
                </c:pt>
                <c:pt idx="106">
                  <c:v>20</c:v>
                </c:pt>
                <c:pt idx="107">
                  <c:v>18</c:v>
                </c:pt>
                <c:pt idx="108">
                  <c:v>19</c:v>
                </c:pt>
                <c:pt idx="109">
                  <c:v>61</c:v>
                </c:pt>
                <c:pt idx="110">
                  <c:v>39</c:v>
                </c:pt>
                <c:pt idx="111">
                  <c:v>52</c:v>
                </c:pt>
                <c:pt idx="112">
                  <c:v>20</c:v>
                </c:pt>
                <c:pt idx="113">
                  <c:v>50</c:v>
                </c:pt>
                <c:pt idx="114">
                  <c:v>29</c:v>
                </c:pt>
                <c:pt idx="115">
                  <c:v>55</c:v>
                </c:pt>
                <c:pt idx="116">
                  <c:v>18</c:v>
                </c:pt>
                <c:pt idx="117">
                  <c:v>39</c:v>
                </c:pt>
                <c:pt idx="118">
                  <c:v>35</c:v>
                </c:pt>
                <c:pt idx="119">
                  <c:v>38</c:v>
                </c:pt>
                <c:pt idx="120">
                  <c:v>20</c:v>
                </c:pt>
                <c:pt idx="121">
                  <c:v>60</c:v>
                </c:pt>
                <c:pt idx="122">
                  <c:v>61</c:v>
                </c:pt>
                <c:pt idx="123">
                  <c:v>62</c:v>
                </c:pt>
                <c:pt idx="124">
                  <c:v>21</c:v>
                </c:pt>
                <c:pt idx="125">
                  <c:v>40</c:v>
                </c:pt>
                <c:pt idx="126">
                  <c:v>25</c:v>
                </c:pt>
                <c:pt idx="127">
                  <c:v>50</c:v>
                </c:pt>
                <c:pt idx="128">
                  <c:v>24</c:v>
                </c:pt>
                <c:pt idx="129">
                  <c:v>28</c:v>
                </c:pt>
                <c:pt idx="130">
                  <c:v>22</c:v>
                </c:pt>
                <c:pt idx="131">
                  <c:v>22</c:v>
                </c:pt>
                <c:pt idx="132">
                  <c:v>27</c:v>
                </c:pt>
                <c:pt idx="133">
                  <c:v>54</c:v>
                </c:pt>
                <c:pt idx="134">
                  <c:v>25</c:v>
                </c:pt>
                <c:pt idx="135">
                  <c:v>25</c:v>
                </c:pt>
                <c:pt idx="136">
                  <c:v>30</c:v>
                </c:pt>
                <c:pt idx="137">
                  <c:v>59</c:v>
                </c:pt>
                <c:pt idx="138">
                  <c:v>51</c:v>
                </c:pt>
                <c:pt idx="139">
                  <c:v>38</c:v>
                </c:pt>
                <c:pt idx="140">
                  <c:v>28</c:v>
                </c:pt>
                <c:pt idx="141">
                  <c:v>30</c:v>
                </c:pt>
                <c:pt idx="142">
                  <c:v>43</c:v>
                </c:pt>
                <c:pt idx="143">
                  <c:v>42</c:v>
                </c:pt>
                <c:pt idx="144">
                  <c:v>24</c:v>
                </c:pt>
                <c:pt idx="145">
                  <c:v>47</c:v>
                </c:pt>
                <c:pt idx="146">
                  <c:v>23</c:v>
                </c:pt>
                <c:pt idx="147">
                  <c:v>59</c:v>
                </c:pt>
                <c:pt idx="148">
                  <c:v>22</c:v>
                </c:pt>
                <c:pt idx="149">
                  <c:v>27</c:v>
                </c:pt>
                <c:pt idx="150">
                  <c:v>65</c:v>
                </c:pt>
                <c:pt idx="151">
                  <c:v>27</c:v>
                </c:pt>
                <c:pt idx="152">
                  <c:v>27</c:v>
                </c:pt>
                <c:pt idx="153">
                  <c:v>28</c:v>
                </c:pt>
                <c:pt idx="154">
                  <c:v>22</c:v>
                </c:pt>
                <c:pt idx="155">
                  <c:v>42</c:v>
                </c:pt>
                <c:pt idx="156">
                  <c:v>25</c:v>
                </c:pt>
                <c:pt idx="157">
                  <c:v>41</c:v>
                </c:pt>
                <c:pt idx="158">
                  <c:v>46</c:v>
                </c:pt>
                <c:pt idx="159">
                  <c:v>41</c:v>
                </c:pt>
                <c:pt idx="160">
                  <c:v>29</c:v>
                </c:pt>
                <c:pt idx="161">
                  <c:v>50</c:v>
                </c:pt>
                <c:pt idx="162">
                  <c:v>50</c:v>
                </c:pt>
                <c:pt idx="163">
                  <c:v>34</c:v>
                </c:pt>
                <c:pt idx="164">
                  <c:v>24</c:v>
                </c:pt>
                <c:pt idx="165">
                  <c:v>29</c:v>
                </c:pt>
                <c:pt idx="166">
                  <c:v>35</c:v>
                </c:pt>
                <c:pt idx="167">
                  <c:v>24</c:v>
                </c:pt>
                <c:pt idx="168">
                  <c:v>23</c:v>
                </c:pt>
                <c:pt idx="169">
                  <c:v>31</c:v>
                </c:pt>
                <c:pt idx="170">
                  <c:v>24</c:v>
                </c:pt>
                <c:pt idx="171">
                  <c:v>30</c:v>
                </c:pt>
                <c:pt idx="172">
                  <c:v>22</c:v>
                </c:pt>
                <c:pt idx="173">
                  <c:v>43</c:v>
                </c:pt>
                <c:pt idx="174">
                  <c:v>55</c:v>
                </c:pt>
                <c:pt idx="175">
                  <c:v>38</c:v>
                </c:pt>
                <c:pt idx="176">
                  <c:v>28</c:v>
                </c:pt>
                <c:pt idx="177">
                  <c:v>30</c:v>
                </c:pt>
                <c:pt idx="178">
                  <c:v>35</c:v>
                </c:pt>
                <c:pt idx="179">
                  <c:v>41</c:v>
                </c:pt>
                <c:pt idx="180">
                  <c:v>28</c:v>
                </c:pt>
                <c:pt idx="181">
                  <c:v>65</c:v>
                </c:pt>
                <c:pt idx="182">
                  <c:v>20</c:v>
                </c:pt>
                <c:pt idx="183">
                  <c:v>39</c:v>
                </c:pt>
                <c:pt idx="184">
                  <c:v>19</c:v>
                </c:pt>
                <c:pt idx="185">
                  <c:v>64</c:v>
                </c:pt>
                <c:pt idx="186">
                  <c:v>42</c:v>
                </c:pt>
                <c:pt idx="187">
                  <c:v>24</c:v>
                </c:pt>
                <c:pt idx="188">
                  <c:v>24</c:v>
                </c:pt>
                <c:pt idx="189">
                  <c:v>18</c:v>
                </c:pt>
                <c:pt idx="190">
                  <c:v>36</c:v>
                </c:pt>
                <c:pt idx="191">
                  <c:v>61</c:v>
                </c:pt>
                <c:pt idx="192">
                  <c:v>22</c:v>
                </c:pt>
                <c:pt idx="193">
                  <c:v>55</c:v>
                </c:pt>
                <c:pt idx="194">
                  <c:v>27</c:v>
                </c:pt>
                <c:pt idx="195">
                  <c:v>49</c:v>
                </c:pt>
                <c:pt idx="196">
                  <c:v>29</c:v>
                </c:pt>
                <c:pt idx="197">
                  <c:v>33</c:v>
                </c:pt>
                <c:pt idx="198">
                  <c:v>52</c:v>
                </c:pt>
                <c:pt idx="199">
                  <c:v>26</c:v>
                </c:pt>
              </c:numCache>
            </c:numRef>
          </c:xVal>
          <c:yVal>
            <c:numRef>
              <c:f>'SC(NO) (an)'!$B$2:$B$201</c:f>
              <c:numCache>
                <c:formatCode>"$"#,##0.00_);[Red]\("$"#,##0.00\)</c:formatCode>
                <c:ptCount val="200"/>
                <c:pt idx="0">
                  <c:v>45.9</c:v>
                </c:pt>
                <c:pt idx="1">
                  <c:v>19.95</c:v>
                </c:pt>
                <c:pt idx="2">
                  <c:v>21.95</c:v>
                </c:pt>
                <c:pt idx="3">
                  <c:v>19.95</c:v>
                </c:pt>
                <c:pt idx="4">
                  <c:v>79.8</c:v>
                </c:pt>
                <c:pt idx="5">
                  <c:v>79.8</c:v>
                </c:pt>
                <c:pt idx="6">
                  <c:v>59.849999999999994</c:v>
                </c:pt>
                <c:pt idx="7">
                  <c:v>139.65</c:v>
                </c:pt>
                <c:pt idx="8">
                  <c:v>119.69999999999999</c:v>
                </c:pt>
                <c:pt idx="9">
                  <c:v>43.9</c:v>
                </c:pt>
                <c:pt idx="10">
                  <c:v>43.9</c:v>
                </c:pt>
                <c:pt idx="11">
                  <c:v>99.75</c:v>
                </c:pt>
                <c:pt idx="12">
                  <c:v>114.75</c:v>
                </c:pt>
                <c:pt idx="13">
                  <c:v>91.8</c:v>
                </c:pt>
                <c:pt idx="14">
                  <c:v>114.75</c:v>
                </c:pt>
                <c:pt idx="15">
                  <c:v>22.95</c:v>
                </c:pt>
                <c:pt idx="16">
                  <c:v>124.75</c:v>
                </c:pt>
                <c:pt idx="17">
                  <c:v>19.95</c:v>
                </c:pt>
                <c:pt idx="18">
                  <c:v>87.8</c:v>
                </c:pt>
                <c:pt idx="19">
                  <c:v>22.95</c:v>
                </c:pt>
                <c:pt idx="20">
                  <c:v>299.5</c:v>
                </c:pt>
                <c:pt idx="21">
                  <c:v>19.95</c:v>
                </c:pt>
                <c:pt idx="22">
                  <c:v>99.75</c:v>
                </c:pt>
                <c:pt idx="23">
                  <c:v>39.9</c:v>
                </c:pt>
                <c:pt idx="24">
                  <c:v>65.849999999999994</c:v>
                </c:pt>
                <c:pt idx="25">
                  <c:v>24.95</c:v>
                </c:pt>
                <c:pt idx="26">
                  <c:v>21.95</c:v>
                </c:pt>
                <c:pt idx="27">
                  <c:v>19.95</c:v>
                </c:pt>
                <c:pt idx="28">
                  <c:v>91.8</c:v>
                </c:pt>
                <c:pt idx="29">
                  <c:v>65.849999999999994</c:v>
                </c:pt>
                <c:pt idx="30">
                  <c:v>39.9</c:v>
                </c:pt>
                <c:pt idx="31">
                  <c:v>43.9</c:v>
                </c:pt>
                <c:pt idx="32">
                  <c:v>65.849999999999994</c:v>
                </c:pt>
                <c:pt idx="33">
                  <c:v>43.9</c:v>
                </c:pt>
                <c:pt idx="34">
                  <c:v>99.75</c:v>
                </c:pt>
                <c:pt idx="35">
                  <c:v>29.95</c:v>
                </c:pt>
                <c:pt idx="36">
                  <c:v>65.849999999999994</c:v>
                </c:pt>
                <c:pt idx="37">
                  <c:v>22.95</c:v>
                </c:pt>
                <c:pt idx="38">
                  <c:v>19.95</c:v>
                </c:pt>
                <c:pt idx="39">
                  <c:v>99.75</c:v>
                </c:pt>
                <c:pt idx="40">
                  <c:v>124.75</c:v>
                </c:pt>
                <c:pt idx="41">
                  <c:v>21.95</c:v>
                </c:pt>
                <c:pt idx="42">
                  <c:v>174.65</c:v>
                </c:pt>
                <c:pt idx="43">
                  <c:v>29.95</c:v>
                </c:pt>
                <c:pt idx="44">
                  <c:v>149.75</c:v>
                </c:pt>
                <c:pt idx="45">
                  <c:v>29.95</c:v>
                </c:pt>
                <c:pt idx="46">
                  <c:v>45.9</c:v>
                </c:pt>
                <c:pt idx="47">
                  <c:v>160.65</c:v>
                </c:pt>
                <c:pt idx="48">
                  <c:v>160.65</c:v>
                </c:pt>
                <c:pt idx="49">
                  <c:v>119.69999999999999</c:v>
                </c:pt>
                <c:pt idx="50">
                  <c:v>43.9</c:v>
                </c:pt>
                <c:pt idx="51">
                  <c:v>119.69999999999999</c:v>
                </c:pt>
                <c:pt idx="52">
                  <c:v>65.849999999999994</c:v>
                </c:pt>
                <c:pt idx="53">
                  <c:v>22.95</c:v>
                </c:pt>
                <c:pt idx="54">
                  <c:v>65.849999999999994</c:v>
                </c:pt>
                <c:pt idx="55">
                  <c:v>109.75</c:v>
                </c:pt>
                <c:pt idx="56">
                  <c:v>114.75</c:v>
                </c:pt>
                <c:pt idx="57">
                  <c:v>249.5</c:v>
                </c:pt>
                <c:pt idx="58">
                  <c:v>109.75</c:v>
                </c:pt>
                <c:pt idx="59">
                  <c:v>114.75</c:v>
                </c:pt>
                <c:pt idx="60">
                  <c:v>114.75</c:v>
                </c:pt>
                <c:pt idx="61">
                  <c:v>119.8</c:v>
                </c:pt>
                <c:pt idx="62">
                  <c:v>29.95</c:v>
                </c:pt>
                <c:pt idx="63">
                  <c:v>114.75</c:v>
                </c:pt>
                <c:pt idx="64">
                  <c:v>209.65</c:v>
                </c:pt>
                <c:pt idx="65">
                  <c:v>114.75</c:v>
                </c:pt>
                <c:pt idx="66">
                  <c:v>59.849999999999994</c:v>
                </c:pt>
                <c:pt idx="67">
                  <c:v>124.75</c:v>
                </c:pt>
                <c:pt idx="68">
                  <c:v>39.9</c:v>
                </c:pt>
                <c:pt idx="69">
                  <c:v>124.75</c:v>
                </c:pt>
                <c:pt idx="70">
                  <c:v>24.95</c:v>
                </c:pt>
                <c:pt idx="71">
                  <c:v>22.95</c:v>
                </c:pt>
                <c:pt idx="72">
                  <c:v>249.5</c:v>
                </c:pt>
                <c:pt idx="73">
                  <c:v>59.849999999999994</c:v>
                </c:pt>
                <c:pt idx="74">
                  <c:v>43.9</c:v>
                </c:pt>
                <c:pt idx="75">
                  <c:v>19.95</c:v>
                </c:pt>
                <c:pt idx="76">
                  <c:v>29.95</c:v>
                </c:pt>
                <c:pt idx="77">
                  <c:v>19.95</c:v>
                </c:pt>
                <c:pt idx="78">
                  <c:v>65.849999999999994</c:v>
                </c:pt>
                <c:pt idx="79">
                  <c:v>22.95</c:v>
                </c:pt>
                <c:pt idx="80">
                  <c:v>79.8</c:v>
                </c:pt>
                <c:pt idx="81">
                  <c:v>79.8</c:v>
                </c:pt>
                <c:pt idx="82">
                  <c:v>114.75</c:v>
                </c:pt>
                <c:pt idx="83">
                  <c:v>22.95</c:v>
                </c:pt>
                <c:pt idx="84">
                  <c:v>19.95</c:v>
                </c:pt>
                <c:pt idx="85">
                  <c:v>109.75</c:v>
                </c:pt>
                <c:pt idx="86">
                  <c:v>59.9</c:v>
                </c:pt>
                <c:pt idx="87">
                  <c:v>43.9</c:v>
                </c:pt>
                <c:pt idx="88">
                  <c:v>39.9</c:v>
                </c:pt>
                <c:pt idx="89">
                  <c:v>209.65</c:v>
                </c:pt>
                <c:pt idx="90">
                  <c:v>19.95</c:v>
                </c:pt>
                <c:pt idx="91">
                  <c:v>79.8</c:v>
                </c:pt>
                <c:pt idx="92">
                  <c:v>124.75</c:v>
                </c:pt>
                <c:pt idx="93">
                  <c:v>24.95</c:v>
                </c:pt>
                <c:pt idx="94">
                  <c:v>160.65</c:v>
                </c:pt>
                <c:pt idx="95">
                  <c:v>65.849999999999994</c:v>
                </c:pt>
                <c:pt idx="96">
                  <c:v>137.69999999999999</c:v>
                </c:pt>
                <c:pt idx="97">
                  <c:v>29.95</c:v>
                </c:pt>
                <c:pt idx="98">
                  <c:v>119.69999999999999</c:v>
                </c:pt>
                <c:pt idx="99">
                  <c:v>19.95</c:v>
                </c:pt>
                <c:pt idx="100">
                  <c:v>39.9</c:v>
                </c:pt>
                <c:pt idx="101">
                  <c:v>114.75</c:v>
                </c:pt>
                <c:pt idx="102">
                  <c:v>21.95</c:v>
                </c:pt>
                <c:pt idx="103">
                  <c:v>179.7</c:v>
                </c:pt>
                <c:pt idx="104">
                  <c:v>39.9</c:v>
                </c:pt>
                <c:pt idx="105">
                  <c:v>24.95</c:v>
                </c:pt>
                <c:pt idx="106">
                  <c:v>99.8</c:v>
                </c:pt>
                <c:pt idx="107">
                  <c:v>87.8</c:v>
                </c:pt>
                <c:pt idx="108">
                  <c:v>39.9</c:v>
                </c:pt>
                <c:pt idx="109">
                  <c:v>65.849999999999994</c:v>
                </c:pt>
                <c:pt idx="110">
                  <c:v>199.5</c:v>
                </c:pt>
                <c:pt idx="111">
                  <c:v>21.95</c:v>
                </c:pt>
                <c:pt idx="112">
                  <c:v>124.75</c:v>
                </c:pt>
                <c:pt idx="113">
                  <c:v>29.95</c:v>
                </c:pt>
                <c:pt idx="114">
                  <c:v>21.95</c:v>
                </c:pt>
                <c:pt idx="115">
                  <c:v>119.8</c:v>
                </c:pt>
                <c:pt idx="116">
                  <c:v>89.85</c:v>
                </c:pt>
                <c:pt idx="117">
                  <c:v>65.849999999999994</c:v>
                </c:pt>
                <c:pt idx="118">
                  <c:v>91.8</c:v>
                </c:pt>
                <c:pt idx="119">
                  <c:v>149.69999999999999</c:v>
                </c:pt>
                <c:pt idx="120">
                  <c:v>59.849999999999994</c:v>
                </c:pt>
                <c:pt idx="121">
                  <c:v>131.69999999999999</c:v>
                </c:pt>
                <c:pt idx="122">
                  <c:v>49.9</c:v>
                </c:pt>
                <c:pt idx="123">
                  <c:v>43.9</c:v>
                </c:pt>
                <c:pt idx="124">
                  <c:v>19.95</c:v>
                </c:pt>
                <c:pt idx="125">
                  <c:v>21.95</c:v>
                </c:pt>
                <c:pt idx="126">
                  <c:v>24.95</c:v>
                </c:pt>
                <c:pt idx="127">
                  <c:v>39.9</c:v>
                </c:pt>
                <c:pt idx="128">
                  <c:v>24.95</c:v>
                </c:pt>
                <c:pt idx="129">
                  <c:v>114.75</c:v>
                </c:pt>
                <c:pt idx="130">
                  <c:v>119.69999999999999</c:v>
                </c:pt>
                <c:pt idx="131">
                  <c:v>43.9</c:v>
                </c:pt>
                <c:pt idx="132">
                  <c:v>24.95</c:v>
                </c:pt>
                <c:pt idx="133">
                  <c:v>174.65</c:v>
                </c:pt>
                <c:pt idx="134">
                  <c:v>24.95</c:v>
                </c:pt>
                <c:pt idx="135">
                  <c:v>49.9</c:v>
                </c:pt>
                <c:pt idx="136">
                  <c:v>19.95</c:v>
                </c:pt>
                <c:pt idx="137">
                  <c:v>39.9</c:v>
                </c:pt>
                <c:pt idx="138">
                  <c:v>45.9</c:v>
                </c:pt>
                <c:pt idx="139">
                  <c:v>179.7</c:v>
                </c:pt>
                <c:pt idx="140">
                  <c:v>160.65</c:v>
                </c:pt>
                <c:pt idx="141">
                  <c:v>21.95</c:v>
                </c:pt>
                <c:pt idx="142">
                  <c:v>124.75</c:v>
                </c:pt>
                <c:pt idx="143">
                  <c:v>89.85</c:v>
                </c:pt>
                <c:pt idx="144">
                  <c:v>49.9</c:v>
                </c:pt>
                <c:pt idx="145">
                  <c:v>22.95</c:v>
                </c:pt>
                <c:pt idx="146">
                  <c:v>19.95</c:v>
                </c:pt>
                <c:pt idx="147">
                  <c:v>99.75</c:v>
                </c:pt>
                <c:pt idx="148">
                  <c:v>91.8</c:v>
                </c:pt>
                <c:pt idx="149">
                  <c:v>49.9</c:v>
                </c:pt>
                <c:pt idx="150">
                  <c:v>21.95</c:v>
                </c:pt>
                <c:pt idx="151">
                  <c:v>45.9</c:v>
                </c:pt>
                <c:pt idx="152">
                  <c:v>22.95</c:v>
                </c:pt>
                <c:pt idx="153">
                  <c:v>45.9</c:v>
                </c:pt>
                <c:pt idx="154">
                  <c:v>24.95</c:v>
                </c:pt>
                <c:pt idx="155">
                  <c:v>39.9</c:v>
                </c:pt>
                <c:pt idx="156">
                  <c:v>179.7</c:v>
                </c:pt>
                <c:pt idx="157">
                  <c:v>21.95</c:v>
                </c:pt>
                <c:pt idx="158">
                  <c:v>24.95</c:v>
                </c:pt>
                <c:pt idx="159">
                  <c:v>74.849999999999994</c:v>
                </c:pt>
                <c:pt idx="160">
                  <c:v>79.8</c:v>
                </c:pt>
                <c:pt idx="161">
                  <c:v>19.95</c:v>
                </c:pt>
                <c:pt idx="162">
                  <c:v>22.95</c:v>
                </c:pt>
                <c:pt idx="163">
                  <c:v>45.9</c:v>
                </c:pt>
                <c:pt idx="164">
                  <c:v>65.849999999999994</c:v>
                </c:pt>
                <c:pt idx="165">
                  <c:v>139.65</c:v>
                </c:pt>
                <c:pt idx="166">
                  <c:v>22.95</c:v>
                </c:pt>
                <c:pt idx="167">
                  <c:v>39.9</c:v>
                </c:pt>
                <c:pt idx="168">
                  <c:v>109.75</c:v>
                </c:pt>
                <c:pt idx="169">
                  <c:v>160.65</c:v>
                </c:pt>
                <c:pt idx="170">
                  <c:v>49.9</c:v>
                </c:pt>
                <c:pt idx="171">
                  <c:v>22.95</c:v>
                </c:pt>
                <c:pt idx="172">
                  <c:v>45.9</c:v>
                </c:pt>
                <c:pt idx="173">
                  <c:v>68.849999999999994</c:v>
                </c:pt>
                <c:pt idx="174">
                  <c:v>229.5</c:v>
                </c:pt>
                <c:pt idx="175">
                  <c:v>29.95</c:v>
                </c:pt>
                <c:pt idx="176">
                  <c:v>39.9</c:v>
                </c:pt>
                <c:pt idx="177">
                  <c:v>43.9</c:v>
                </c:pt>
                <c:pt idx="178">
                  <c:v>19.95</c:v>
                </c:pt>
                <c:pt idx="179">
                  <c:v>59.9</c:v>
                </c:pt>
                <c:pt idx="180">
                  <c:v>99.75</c:v>
                </c:pt>
                <c:pt idx="181">
                  <c:v>174.65</c:v>
                </c:pt>
                <c:pt idx="182">
                  <c:v>65.849999999999994</c:v>
                </c:pt>
                <c:pt idx="183">
                  <c:v>124.75</c:v>
                </c:pt>
                <c:pt idx="184">
                  <c:v>87.8</c:v>
                </c:pt>
                <c:pt idx="185">
                  <c:v>229.5</c:v>
                </c:pt>
                <c:pt idx="186">
                  <c:v>99.75</c:v>
                </c:pt>
                <c:pt idx="187">
                  <c:v>19.95</c:v>
                </c:pt>
                <c:pt idx="188">
                  <c:v>19.95</c:v>
                </c:pt>
                <c:pt idx="189">
                  <c:v>99.8</c:v>
                </c:pt>
                <c:pt idx="190">
                  <c:v>24.95</c:v>
                </c:pt>
                <c:pt idx="191">
                  <c:v>114.75</c:v>
                </c:pt>
                <c:pt idx="192">
                  <c:v>59.849999999999994</c:v>
                </c:pt>
                <c:pt idx="193">
                  <c:v>43.9</c:v>
                </c:pt>
                <c:pt idx="194">
                  <c:v>74.849999999999994</c:v>
                </c:pt>
                <c:pt idx="195">
                  <c:v>19.95</c:v>
                </c:pt>
                <c:pt idx="196">
                  <c:v>22.95</c:v>
                </c:pt>
                <c:pt idx="197">
                  <c:v>153.65</c:v>
                </c:pt>
                <c:pt idx="198">
                  <c:v>39.9</c:v>
                </c:pt>
                <c:pt idx="199">
                  <c:v>131.69999999999999</c:v>
                </c:pt>
              </c:numCache>
            </c:numRef>
          </c:yVal>
          <c:smooth val="0"/>
        </c:ser>
        <c:dLbls>
          <c:showLegendKey val="0"/>
          <c:showVal val="0"/>
          <c:showCatName val="0"/>
          <c:showSerName val="0"/>
          <c:showPercent val="0"/>
          <c:showBubbleSize val="0"/>
        </c:dLbls>
        <c:axId val="263442288"/>
        <c:axId val="263446208"/>
      </c:scatterChart>
      <c:valAx>
        <c:axId val="263442288"/>
        <c:scaling>
          <c:orientation val="minMax"/>
        </c:scaling>
        <c:delete val="0"/>
        <c:axPos val="b"/>
        <c:majorGridlines>
          <c:spPr>
            <a:ln w="9525" cap="flat" cmpd="sng" algn="ctr">
              <a:solidFill>
                <a:schemeClr val="tx1">
                  <a:lumMod val="15000"/>
                  <a:lumOff val="85000"/>
                </a:schemeClr>
              </a:solidFill>
              <a:round/>
            </a:ln>
            <a:effectLst/>
          </c:spPr>
        </c:majorGridlines>
        <c:title>
          <c:tx>
            <c:strRef>
              <c:f>'SC(NO) (an)'!$A$1</c:f>
              <c:strCache>
                <c:ptCount val="1"/>
                <c:pt idx="0">
                  <c:v>Customer Age</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3446208"/>
        <c:crosses val="autoZero"/>
        <c:crossBetween val="midCat"/>
      </c:valAx>
      <c:valAx>
        <c:axId val="263446208"/>
        <c:scaling>
          <c:orientation val="minMax"/>
        </c:scaling>
        <c:delete val="0"/>
        <c:axPos val="l"/>
        <c:majorGridlines>
          <c:spPr>
            <a:ln w="9525" cap="flat" cmpd="sng" algn="ctr">
              <a:solidFill>
                <a:schemeClr val="tx1">
                  <a:lumMod val="15000"/>
                  <a:lumOff val="85000"/>
                </a:schemeClr>
              </a:solidFill>
              <a:round/>
            </a:ln>
            <a:effectLst/>
          </c:spPr>
        </c:majorGridlines>
        <c:title>
          <c:tx>
            <c:strRef>
              <c:f>'SC(NO) (an)'!$B$1</c:f>
              <c:strCache>
                <c:ptCount val="1"/>
                <c:pt idx="0">
                  <c:v>Amount Spent</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_);[Red]\(&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3442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BMX!$A$1</c:f>
          <c:strCache>
            <c:ptCount val="1"/>
            <c:pt idx="0">
              <c:v>For Entry Level BMX Race Bikes, Is there a relationship between Price and Weight of Bike?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BMX!$B$4</c:f>
              <c:strCache>
                <c:ptCount val="1"/>
                <c:pt idx="0">
                  <c:v>Bike Weight (pound)</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0523993875765529"/>
                  <c:y val="-0.3524213577780389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BMX!$C$5:$C$24</c:f>
              <c:numCache>
                <c:formatCode>"$"#,##0_);[Red]\("$"#,##0\)</c:formatCode>
                <c:ptCount val="20"/>
                <c:pt idx="0">
                  <c:v>299</c:v>
                </c:pt>
                <c:pt idx="1">
                  <c:v>462</c:v>
                </c:pt>
                <c:pt idx="2">
                  <c:v>549</c:v>
                </c:pt>
                <c:pt idx="3">
                  <c:v>180</c:v>
                </c:pt>
                <c:pt idx="4">
                  <c:v>549</c:v>
                </c:pt>
                <c:pt idx="5">
                  <c:v>240</c:v>
                </c:pt>
                <c:pt idx="6">
                  <c:v>180</c:v>
                </c:pt>
                <c:pt idx="7">
                  <c:v>431</c:v>
                </c:pt>
                <c:pt idx="8">
                  <c:v>360</c:v>
                </c:pt>
                <c:pt idx="9">
                  <c:v>230</c:v>
                </c:pt>
                <c:pt idx="10">
                  <c:v>270</c:v>
                </c:pt>
                <c:pt idx="11">
                  <c:v>150</c:v>
                </c:pt>
                <c:pt idx="12">
                  <c:v>170</c:v>
                </c:pt>
                <c:pt idx="13">
                  <c:v>160</c:v>
                </c:pt>
                <c:pt idx="14">
                  <c:v>159</c:v>
                </c:pt>
                <c:pt idx="15">
                  <c:v>500</c:v>
                </c:pt>
                <c:pt idx="16">
                  <c:v>560</c:v>
                </c:pt>
                <c:pt idx="17">
                  <c:v>560</c:v>
                </c:pt>
                <c:pt idx="18">
                  <c:v>499</c:v>
                </c:pt>
                <c:pt idx="19">
                  <c:v>379</c:v>
                </c:pt>
              </c:numCache>
            </c:numRef>
          </c:xVal>
          <c:yVal>
            <c:numRef>
              <c:f>BMX!$B$5:$B$24</c:f>
              <c:numCache>
                <c:formatCode>General</c:formatCode>
                <c:ptCount val="20"/>
                <c:pt idx="0">
                  <c:v>22.4</c:v>
                </c:pt>
                <c:pt idx="1">
                  <c:v>21</c:v>
                </c:pt>
                <c:pt idx="2">
                  <c:v>21</c:v>
                </c:pt>
                <c:pt idx="3">
                  <c:v>26</c:v>
                </c:pt>
                <c:pt idx="4">
                  <c:v>21.1</c:v>
                </c:pt>
                <c:pt idx="5">
                  <c:v>26</c:v>
                </c:pt>
                <c:pt idx="6">
                  <c:v>26.4</c:v>
                </c:pt>
                <c:pt idx="7">
                  <c:v>21</c:v>
                </c:pt>
                <c:pt idx="8">
                  <c:v>25.2</c:v>
                </c:pt>
                <c:pt idx="9">
                  <c:v>26</c:v>
                </c:pt>
                <c:pt idx="10">
                  <c:v>25</c:v>
                </c:pt>
                <c:pt idx="11">
                  <c:v>26.8</c:v>
                </c:pt>
                <c:pt idx="12">
                  <c:v>25.2</c:v>
                </c:pt>
                <c:pt idx="13">
                  <c:v>27</c:v>
                </c:pt>
                <c:pt idx="14">
                  <c:v>25.4</c:v>
                </c:pt>
                <c:pt idx="15">
                  <c:v>20.7</c:v>
                </c:pt>
                <c:pt idx="16">
                  <c:v>21.9</c:v>
                </c:pt>
                <c:pt idx="17">
                  <c:v>22.5</c:v>
                </c:pt>
                <c:pt idx="18">
                  <c:v>20.100000000000001</c:v>
                </c:pt>
                <c:pt idx="19">
                  <c:v>23</c:v>
                </c:pt>
              </c:numCache>
            </c:numRef>
          </c:yVal>
          <c:smooth val="0"/>
        </c:ser>
        <c:dLbls>
          <c:showLegendKey val="0"/>
          <c:showVal val="0"/>
          <c:showCatName val="0"/>
          <c:showSerName val="0"/>
          <c:showPercent val="0"/>
          <c:showBubbleSize val="0"/>
        </c:dLbls>
        <c:axId val="851370048"/>
        <c:axId val="851370608"/>
      </c:scatterChart>
      <c:valAx>
        <c:axId val="851370048"/>
        <c:scaling>
          <c:orientation val="minMax"/>
          <c:min val="100"/>
        </c:scaling>
        <c:delete val="0"/>
        <c:axPos val="b"/>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70608"/>
        <c:crosses val="autoZero"/>
        <c:crossBetween val="midCat"/>
        <c:majorUnit val="50"/>
        <c:minorUnit val="50"/>
      </c:valAx>
      <c:valAx>
        <c:axId val="851370608"/>
        <c:scaling>
          <c:orientation val="minMax"/>
          <c:max val="30"/>
          <c:min val="16"/>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70048"/>
        <c:crosses val="autoZero"/>
        <c:crossBetween val="midCat"/>
        <c:majorUnit val="2"/>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'Practice(4)'!$A$1</c:f>
          <c:strCache>
            <c:ptCount val="1"/>
            <c:pt idx="0">
              <c:v>For Entry Level BMX Race Bikes, Is there a relationship between Price and Weight of Bike?</c:v>
            </c:pt>
          </c:strCache>
        </c:strRef>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'Practice(4)'!$H$3</c:f>
              <c:strCache>
                <c:ptCount val="1"/>
                <c:pt idx="0">
                  <c:v>Price (Y)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913517060367454"/>
                  <c:y val="-0.3830741469816272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'Practice(4)'!$G$4:$G$23</c:f>
              <c:numCache>
                <c:formatCode>General</c:formatCode>
                <c:ptCount val="20"/>
                <c:pt idx="0">
                  <c:v>22.4</c:v>
                </c:pt>
                <c:pt idx="1">
                  <c:v>21</c:v>
                </c:pt>
                <c:pt idx="2">
                  <c:v>21</c:v>
                </c:pt>
                <c:pt idx="3">
                  <c:v>26</c:v>
                </c:pt>
                <c:pt idx="4">
                  <c:v>21.1</c:v>
                </c:pt>
                <c:pt idx="5">
                  <c:v>26</c:v>
                </c:pt>
                <c:pt idx="6">
                  <c:v>26.4</c:v>
                </c:pt>
                <c:pt idx="7">
                  <c:v>21</c:v>
                </c:pt>
                <c:pt idx="8">
                  <c:v>25.2</c:v>
                </c:pt>
                <c:pt idx="9">
                  <c:v>26</c:v>
                </c:pt>
                <c:pt idx="10">
                  <c:v>25</c:v>
                </c:pt>
                <c:pt idx="11">
                  <c:v>26.8</c:v>
                </c:pt>
                <c:pt idx="12">
                  <c:v>25.2</c:v>
                </c:pt>
                <c:pt idx="13">
                  <c:v>27</c:v>
                </c:pt>
                <c:pt idx="14">
                  <c:v>25.4</c:v>
                </c:pt>
                <c:pt idx="15">
                  <c:v>20.7</c:v>
                </c:pt>
                <c:pt idx="16">
                  <c:v>21.9</c:v>
                </c:pt>
                <c:pt idx="17">
                  <c:v>22.5</c:v>
                </c:pt>
                <c:pt idx="18">
                  <c:v>20.100000000000001</c:v>
                </c:pt>
                <c:pt idx="19">
                  <c:v>23</c:v>
                </c:pt>
              </c:numCache>
            </c:numRef>
          </c:xVal>
          <c:yVal>
            <c:numRef>
              <c:f>'Practice(4)'!$H$4:$H$23</c:f>
              <c:numCache>
                <c:formatCode>#,##0.00</c:formatCode>
                <c:ptCount val="20"/>
                <c:pt idx="0">
                  <c:v>299</c:v>
                </c:pt>
                <c:pt idx="1">
                  <c:v>462</c:v>
                </c:pt>
                <c:pt idx="2">
                  <c:v>549</c:v>
                </c:pt>
                <c:pt idx="3">
                  <c:v>180</c:v>
                </c:pt>
                <c:pt idx="4">
                  <c:v>549</c:v>
                </c:pt>
                <c:pt idx="5">
                  <c:v>240</c:v>
                </c:pt>
                <c:pt idx="6">
                  <c:v>180</c:v>
                </c:pt>
                <c:pt idx="7">
                  <c:v>431</c:v>
                </c:pt>
                <c:pt idx="8">
                  <c:v>360</c:v>
                </c:pt>
                <c:pt idx="9">
                  <c:v>230</c:v>
                </c:pt>
                <c:pt idx="10">
                  <c:v>270</c:v>
                </c:pt>
                <c:pt idx="11">
                  <c:v>150</c:v>
                </c:pt>
                <c:pt idx="12">
                  <c:v>170</c:v>
                </c:pt>
                <c:pt idx="13">
                  <c:v>160</c:v>
                </c:pt>
                <c:pt idx="14">
                  <c:v>159</c:v>
                </c:pt>
                <c:pt idx="15">
                  <c:v>500</c:v>
                </c:pt>
                <c:pt idx="16">
                  <c:v>560</c:v>
                </c:pt>
                <c:pt idx="17">
                  <c:v>560</c:v>
                </c:pt>
                <c:pt idx="18">
                  <c:v>499</c:v>
                </c:pt>
                <c:pt idx="19">
                  <c:v>379</c:v>
                </c:pt>
              </c:numCache>
            </c:numRef>
          </c:yVal>
          <c:smooth val="0"/>
        </c:ser>
        <c:dLbls>
          <c:showLegendKey val="0"/>
          <c:showVal val="0"/>
          <c:showCatName val="0"/>
          <c:showSerName val="0"/>
          <c:showPercent val="0"/>
          <c:showBubbleSize val="0"/>
        </c:dLbls>
        <c:axId val="851373968"/>
        <c:axId val="851374528"/>
      </c:scatterChart>
      <c:scatterChart>
        <c:scatterStyle val="smoothMarker"/>
        <c:varyColors val="0"/>
        <c:ser>
          <c:idx val="1"/>
          <c:order val="1"/>
          <c:tx>
            <c:strRef>
              <c:f>'Practice(4)'!$A$3</c:f>
              <c:strCache>
                <c:ptCount val="1"/>
                <c:pt idx="0">
                  <c:v>Xbar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'Practice(4)'!$A$4:$A$5</c:f>
              <c:numCache>
                <c:formatCode>General</c:formatCode>
                <c:ptCount val="2"/>
                <c:pt idx="0">
                  <c:v>23.684999999999999</c:v>
                </c:pt>
                <c:pt idx="1">
                  <c:v>23.684999999999999</c:v>
                </c:pt>
              </c:numCache>
            </c:numRef>
          </c:xVal>
          <c:yVal>
            <c:numRef>
              <c:f>'Practice(4)'!$B$4:$B$5</c:f>
              <c:numCache>
                <c:formatCode>"$"#,##0_);[Red]\("$"#,##0\)</c:formatCode>
                <c:ptCount val="2"/>
                <c:pt idx="0">
                  <c:v>150</c:v>
                </c:pt>
                <c:pt idx="1">
                  <c:v>560</c:v>
                </c:pt>
              </c:numCache>
            </c:numRef>
          </c:yVal>
          <c:smooth val="1"/>
        </c:ser>
        <c:ser>
          <c:idx val="2"/>
          <c:order val="2"/>
          <c:tx>
            <c:strRef>
              <c:f>'Practice(4)'!$D$3</c:f>
              <c:strCache>
                <c:ptCount val="1"/>
                <c:pt idx="0">
                  <c:v>Yabr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'Practice(4)'!$C$4:$C$5</c:f>
              <c:numCache>
                <c:formatCode>General</c:formatCode>
                <c:ptCount val="2"/>
                <c:pt idx="0">
                  <c:v>20.100000000000001</c:v>
                </c:pt>
                <c:pt idx="1">
                  <c:v>27</c:v>
                </c:pt>
              </c:numCache>
            </c:numRef>
          </c:xVal>
          <c:yVal>
            <c:numRef>
              <c:f>'Practice(4)'!$D$4:$D$5</c:f>
              <c:numCache>
                <c:formatCode>"$"#,##0_);[Red]\("$"#,##0\)</c:formatCode>
                <c:ptCount val="2"/>
                <c:pt idx="0">
                  <c:v>344.35</c:v>
                </c:pt>
                <c:pt idx="1">
                  <c:v>344.35</c:v>
                </c:pt>
              </c:numCache>
            </c:numRef>
          </c:yVal>
          <c:smooth val="1"/>
        </c:ser>
        <c:dLbls>
          <c:showLegendKey val="0"/>
          <c:showVal val="0"/>
          <c:showCatName val="0"/>
          <c:showSerName val="0"/>
          <c:showPercent val="0"/>
          <c:showBubbleSize val="0"/>
        </c:dLbls>
        <c:axId val="851373968"/>
        <c:axId val="851374528"/>
      </c:scatterChart>
      <c:valAx>
        <c:axId val="851373968"/>
        <c:scaling>
          <c:orientation val="minMax"/>
          <c:min val="18"/>
        </c:scaling>
        <c:delete val="0"/>
        <c:axPos val="b"/>
        <c:title>
          <c:tx>
            <c:strRef>
              <c:f>'Practice(4)'!$G$3</c:f>
              <c:strCache>
                <c:ptCount val="1"/>
                <c:pt idx="0">
                  <c:v>Bike Weight (pound) (X)</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74528"/>
        <c:crosses val="autoZero"/>
        <c:crossBetween val="midCat"/>
      </c:valAx>
      <c:valAx>
        <c:axId val="851374528"/>
        <c:scaling>
          <c:orientation val="minMax"/>
        </c:scaling>
        <c:delete val="0"/>
        <c:axPos val="l"/>
        <c:title>
          <c:tx>
            <c:strRef>
              <c:f>'Practice(4)'!$H$3</c:f>
              <c:strCache>
                <c:ptCount val="1"/>
                <c:pt idx="0">
                  <c:v>Price (Y)</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373968"/>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Scatter'!$B$52</c:f>
          <c:strCache>
            <c:ptCount val="1"/>
            <c:pt idx="0">
              <c:v>Relationship Between Study Time &amp; Score?</c:v>
            </c:pt>
          </c:strCache>
        </c:strRef>
      </c:tx>
      <c:overlay val="0"/>
      <c:txPr>
        <a:bodyPr/>
        <a:lstStyle/>
        <a:p>
          <a:pPr>
            <a:defRPr sz="1200"/>
          </a:pPr>
          <a:endParaRPr lang="en-US"/>
        </a:p>
      </c:txPr>
    </c:title>
    <c:autoTitleDeleted val="0"/>
    <c:plotArea>
      <c:layout/>
      <c:scatterChart>
        <c:scatterStyle val="lineMarker"/>
        <c:varyColors val="0"/>
        <c:ser>
          <c:idx val="0"/>
          <c:order val="0"/>
          <c:tx>
            <c:strRef>
              <c:f>'2 Variable Scatter'!$C$57</c:f>
              <c:strCache>
                <c:ptCount val="1"/>
                <c:pt idx="0">
                  <c:v>Score on Test</c:v>
                </c:pt>
              </c:strCache>
            </c:strRef>
          </c:tx>
          <c:spPr>
            <a:ln w="19050">
              <a:noFill/>
            </a:ln>
          </c:spPr>
          <c:trendline>
            <c:trendlineType val="linear"/>
            <c:dispRSqr val="0"/>
            <c:dispEq val="0"/>
          </c:trendline>
          <c:xVal>
            <c:numRef>
              <c:f>'2 Variable Scatter'!$B$58:$B$87</c:f>
              <c:numCache>
                <c:formatCode>General</c:formatCode>
                <c:ptCount val="30"/>
                <c:pt idx="0">
                  <c:v>3</c:v>
                </c:pt>
                <c:pt idx="1">
                  <c:v>11</c:v>
                </c:pt>
                <c:pt idx="2">
                  <c:v>2</c:v>
                </c:pt>
                <c:pt idx="3">
                  <c:v>13</c:v>
                </c:pt>
                <c:pt idx="4">
                  <c:v>8</c:v>
                </c:pt>
                <c:pt idx="5">
                  <c:v>12</c:v>
                </c:pt>
                <c:pt idx="6">
                  <c:v>13</c:v>
                </c:pt>
                <c:pt idx="7">
                  <c:v>4</c:v>
                </c:pt>
                <c:pt idx="8">
                  <c:v>7</c:v>
                </c:pt>
                <c:pt idx="9">
                  <c:v>14</c:v>
                </c:pt>
                <c:pt idx="10">
                  <c:v>7</c:v>
                </c:pt>
                <c:pt idx="11">
                  <c:v>7</c:v>
                </c:pt>
                <c:pt idx="12">
                  <c:v>14</c:v>
                </c:pt>
                <c:pt idx="13">
                  <c:v>4</c:v>
                </c:pt>
                <c:pt idx="14">
                  <c:v>4</c:v>
                </c:pt>
                <c:pt idx="15">
                  <c:v>5</c:v>
                </c:pt>
                <c:pt idx="16">
                  <c:v>12</c:v>
                </c:pt>
                <c:pt idx="17">
                  <c:v>16</c:v>
                </c:pt>
                <c:pt idx="18">
                  <c:v>12</c:v>
                </c:pt>
                <c:pt idx="19">
                  <c:v>14</c:v>
                </c:pt>
                <c:pt idx="20">
                  <c:v>2</c:v>
                </c:pt>
                <c:pt idx="21">
                  <c:v>12</c:v>
                </c:pt>
                <c:pt idx="22">
                  <c:v>11</c:v>
                </c:pt>
                <c:pt idx="23">
                  <c:v>6</c:v>
                </c:pt>
                <c:pt idx="24">
                  <c:v>11</c:v>
                </c:pt>
                <c:pt idx="25">
                  <c:v>14</c:v>
                </c:pt>
                <c:pt idx="26">
                  <c:v>10</c:v>
                </c:pt>
                <c:pt idx="27">
                  <c:v>6</c:v>
                </c:pt>
                <c:pt idx="28">
                  <c:v>10</c:v>
                </c:pt>
                <c:pt idx="29">
                  <c:v>11</c:v>
                </c:pt>
              </c:numCache>
            </c:numRef>
          </c:xVal>
          <c:yVal>
            <c:numRef>
              <c:f>'2 Variable Scatter'!$C$58:$C$87</c:f>
              <c:numCache>
                <c:formatCode>General</c:formatCode>
                <c:ptCount val="30"/>
                <c:pt idx="0">
                  <c:v>49</c:v>
                </c:pt>
                <c:pt idx="1">
                  <c:v>87</c:v>
                </c:pt>
                <c:pt idx="2">
                  <c:v>50</c:v>
                </c:pt>
                <c:pt idx="3">
                  <c:v>89</c:v>
                </c:pt>
                <c:pt idx="4">
                  <c:v>84</c:v>
                </c:pt>
                <c:pt idx="5">
                  <c:v>79</c:v>
                </c:pt>
                <c:pt idx="6">
                  <c:v>100</c:v>
                </c:pt>
                <c:pt idx="7">
                  <c:v>57</c:v>
                </c:pt>
                <c:pt idx="8">
                  <c:v>64</c:v>
                </c:pt>
                <c:pt idx="9">
                  <c:v>98</c:v>
                </c:pt>
                <c:pt idx="10">
                  <c:v>81</c:v>
                </c:pt>
                <c:pt idx="11">
                  <c:v>68</c:v>
                </c:pt>
                <c:pt idx="12">
                  <c:v>88</c:v>
                </c:pt>
                <c:pt idx="13">
                  <c:v>45</c:v>
                </c:pt>
                <c:pt idx="14">
                  <c:v>52</c:v>
                </c:pt>
                <c:pt idx="15">
                  <c:v>15</c:v>
                </c:pt>
                <c:pt idx="16">
                  <c:v>72</c:v>
                </c:pt>
                <c:pt idx="17">
                  <c:v>97</c:v>
                </c:pt>
                <c:pt idx="18">
                  <c:v>89</c:v>
                </c:pt>
                <c:pt idx="19">
                  <c:v>87</c:v>
                </c:pt>
                <c:pt idx="20">
                  <c:v>48</c:v>
                </c:pt>
                <c:pt idx="21">
                  <c:v>92</c:v>
                </c:pt>
                <c:pt idx="22">
                  <c:v>89</c:v>
                </c:pt>
                <c:pt idx="23">
                  <c:v>52</c:v>
                </c:pt>
                <c:pt idx="24">
                  <c:v>84</c:v>
                </c:pt>
                <c:pt idx="25">
                  <c:v>94</c:v>
                </c:pt>
                <c:pt idx="26">
                  <c:v>79</c:v>
                </c:pt>
                <c:pt idx="27">
                  <c:v>59</c:v>
                </c:pt>
                <c:pt idx="28">
                  <c:v>66</c:v>
                </c:pt>
                <c:pt idx="29">
                  <c:v>97</c:v>
                </c:pt>
              </c:numCache>
            </c:numRef>
          </c:yVal>
          <c:smooth val="0"/>
        </c:ser>
        <c:dLbls>
          <c:showLegendKey val="0"/>
          <c:showVal val="0"/>
          <c:showCatName val="0"/>
          <c:showSerName val="0"/>
          <c:showPercent val="0"/>
          <c:showBubbleSize val="0"/>
        </c:dLbls>
        <c:axId val="263448448"/>
        <c:axId val="263449008"/>
      </c:scatterChart>
      <c:valAx>
        <c:axId val="263448448"/>
        <c:scaling>
          <c:orientation val="minMax"/>
          <c:max val="17"/>
          <c:min val="0"/>
        </c:scaling>
        <c:delete val="0"/>
        <c:axPos val="b"/>
        <c:title>
          <c:tx>
            <c:strRef>
              <c:f>'2 Variable Scatter'!$B$57</c:f>
              <c:strCache>
                <c:ptCount val="1"/>
                <c:pt idx="0">
                  <c:v>Time Studying (hours)</c:v>
                </c:pt>
              </c:strCache>
            </c:strRef>
          </c:tx>
          <c:overlay val="0"/>
        </c:title>
        <c:numFmt formatCode="General" sourceLinked="1"/>
        <c:majorTickMark val="out"/>
        <c:minorTickMark val="none"/>
        <c:tickLblPos val="nextTo"/>
        <c:crossAx val="263449008"/>
        <c:crosses val="autoZero"/>
        <c:crossBetween val="midCat"/>
      </c:valAx>
      <c:valAx>
        <c:axId val="263449008"/>
        <c:scaling>
          <c:orientation val="minMax"/>
        </c:scaling>
        <c:delete val="0"/>
        <c:axPos val="l"/>
        <c:majorGridlines/>
        <c:title>
          <c:tx>
            <c:strRef>
              <c:f>'2 Variable Scatter'!$C$57</c:f>
              <c:strCache>
                <c:ptCount val="1"/>
                <c:pt idx="0">
                  <c:v>Score on Test</c:v>
                </c:pt>
              </c:strCache>
            </c:strRef>
          </c:tx>
          <c:overlay val="0"/>
          <c:txPr>
            <a:bodyPr rot="-5400000" vert="horz"/>
            <a:lstStyle/>
            <a:p>
              <a:pPr>
                <a:defRPr/>
              </a:pPr>
              <a:endParaRPr lang="en-US"/>
            </a:p>
          </c:txPr>
        </c:title>
        <c:numFmt formatCode="General" sourceLinked="1"/>
        <c:majorTickMark val="out"/>
        <c:minorTickMark val="none"/>
        <c:tickLblPos val="nextTo"/>
        <c:crossAx val="263448448"/>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Scatter'!$B$29</c:f>
          <c:strCache>
            <c:ptCount val="1"/>
            <c:pt idx="0">
              <c:v>Relationship Between Temperature &amp; Chicken Soup Sales?</c:v>
            </c:pt>
          </c:strCache>
        </c:strRef>
      </c:tx>
      <c:overlay val="0"/>
      <c:txPr>
        <a:bodyPr/>
        <a:lstStyle/>
        <a:p>
          <a:pPr>
            <a:defRPr sz="1000"/>
          </a:pPr>
          <a:endParaRPr lang="en-US"/>
        </a:p>
      </c:txPr>
    </c:title>
    <c:autoTitleDeleted val="0"/>
    <c:plotArea>
      <c:layout/>
      <c:scatterChart>
        <c:scatterStyle val="lineMarker"/>
        <c:varyColors val="0"/>
        <c:ser>
          <c:idx val="0"/>
          <c:order val="0"/>
          <c:tx>
            <c:strRef>
              <c:f>'2 Variable Scatter'!$C$34</c:f>
              <c:strCache>
                <c:ptCount val="1"/>
                <c:pt idx="0">
                  <c:v>Sales Chicken Soup</c:v>
                </c:pt>
              </c:strCache>
            </c:strRef>
          </c:tx>
          <c:spPr>
            <a:ln w="19050">
              <a:noFill/>
            </a:ln>
          </c:spPr>
          <c:trendline>
            <c:trendlineType val="linear"/>
            <c:dispRSqr val="0"/>
            <c:dispEq val="0"/>
          </c:trendline>
          <c:xVal>
            <c:numRef>
              <c:f>'2 Variable Scatter'!$B$35:$B$49</c:f>
              <c:numCache>
                <c:formatCode>General</c:formatCode>
                <c:ptCount val="15"/>
                <c:pt idx="0">
                  <c:v>86</c:v>
                </c:pt>
                <c:pt idx="1">
                  <c:v>40</c:v>
                </c:pt>
                <c:pt idx="2">
                  <c:v>41</c:v>
                </c:pt>
                <c:pt idx="3">
                  <c:v>78</c:v>
                </c:pt>
                <c:pt idx="4">
                  <c:v>71</c:v>
                </c:pt>
                <c:pt idx="5">
                  <c:v>91</c:v>
                </c:pt>
                <c:pt idx="6">
                  <c:v>70</c:v>
                </c:pt>
                <c:pt idx="7">
                  <c:v>37</c:v>
                </c:pt>
                <c:pt idx="8">
                  <c:v>65</c:v>
                </c:pt>
                <c:pt idx="9">
                  <c:v>42</c:v>
                </c:pt>
                <c:pt idx="10">
                  <c:v>53</c:v>
                </c:pt>
                <c:pt idx="11">
                  <c:v>83</c:v>
                </c:pt>
                <c:pt idx="12">
                  <c:v>63</c:v>
                </c:pt>
                <c:pt idx="13">
                  <c:v>36</c:v>
                </c:pt>
                <c:pt idx="14">
                  <c:v>43</c:v>
                </c:pt>
              </c:numCache>
            </c:numRef>
          </c:xVal>
          <c:yVal>
            <c:numRef>
              <c:f>'2 Variable Scatter'!$C$35:$C$49</c:f>
              <c:numCache>
                <c:formatCode>"$"#,##0_);[Red]\("$"#,##0\)</c:formatCode>
                <c:ptCount val="15"/>
                <c:pt idx="0">
                  <c:v>3300</c:v>
                </c:pt>
                <c:pt idx="1">
                  <c:v>8200</c:v>
                </c:pt>
                <c:pt idx="2">
                  <c:v>8900</c:v>
                </c:pt>
                <c:pt idx="3">
                  <c:v>3100</c:v>
                </c:pt>
                <c:pt idx="4">
                  <c:v>4020</c:v>
                </c:pt>
                <c:pt idx="5">
                  <c:v>1950</c:v>
                </c:pt>
                <c:pt idx="6">
                  <c:v>2500</c:v>
                </c:pt>
                <c:pt idx="7">
                  <c:v>6500</c:v>
                </c:pt>
                <c:pt idx="8">
                  <c:v>6210</c:v>
                </c:pt>
                <c:pt idx="9">
                  <c:v>5250</c:v>
                </c:pt>
                <c:pt idx="10">
                  <c:v>7200</c:v>
                </c:pt>
                <c:pt idx="11">
                  <c:v>2750</c:v>
                </c:pt>
                <c:pt idx="12">
                  <c:v>7150</c:v>
                </c:pt>
                <c:pt idx="13">
                  <c:v>7900</c:v>
                </c:pt>
                <c:pt idx="14">
                  <c:v>6210</c:v>
                </c:pt>
              </c:numCache>
            </c:numRef>
          </c:yVal>
          <c:smooth val="0"/>
        </c:ser>
        <c:dLbls>
          <c:showLegendKey val="0"/>
          <c:showVal val="0"/>
          <c:showCatName val="0"/>
          <c:showSerName val="0"/>
          <c:showPercent val="0"/>
          <c:showBubbleSize val="0"/>
        </c:dLbls>
        <c:axId val="263462448"/>
        <c:axId val="263463008"/>
      </c:scatterChart>
      <c:valAx>
        <c:axId val="263462448"/>
        <c:scaling>
          <c:orientation val="minMax"/>
          <c:min val="30"/>
        </c:scaling>
        <c:delete val="0"/>
        <c:axPos val="b"/>
        <c:title>
          <c:tx>
            <c:strRef>
              <c:f>'2 Variable Scatter'!$B$34</c:f>
              <c:strCache>
                <c:ptCount val="1"/>
                <c:pt idx="0">
                  <c:v>Temperature (F)</c:v>
                </c:pt>
              </c:strCache>
            </c:strRef>
          </c:tx>
          <c:overlay val="0"/>
        </c:title>
        <c:numFmt formatCode="General" sourceLinked="1"/>
        <c:majorTickMark val="out"/>
        <c:minorTickMark val="none"/>
        <c:tickLblPos val="nextTo"/>
        <c:crossAx val="263463008"/>
        <c:crosses val="autoZero"/>
        <c:crossBetween val="midCat"/>
      </c:valAx>
      <c:valAx>
        <c:axId val="263463008"/>
        <c:scaling>
          <c:orientation val="minMax"/>
        </c:scaling>
        <c:delete val="0"/>
        <c:axPos val="l"/>
        <c:majorGridlines/>
        <c:title>
          <c:tx>
            <c:strRef>
              <c:f>'2 Variable Scatter'!$C$34</c:f>
              <c:strCache>
                <c:ptCount val="1"/>
                <c:pt idx="0">
                  <c:v>Sales Chicken Soup</c:v>
                </c:pt>
              </c:strCache>
            </c:strRef>
          </c:tx>
          <c:overlay val="0"/>
          <c:txPr>
            <a:bodyPr rot="-5400000" vert="horz"/>
            <a:lstStyle/>
            <a:p>
              <a:pPr>
                <a:defRPr/>
              </a:pPr>
              <a:endParaRPr lang="en-US"/>
            </a:p>
          </c:txPr>
        </c:title>
        <c:numFmt formatCode="&quot;$&quot;#,##0_);[Red]\(&quot;$&quot;#,##0\)" sourceLinked="1"/>
        <c:majorTickMark val="out"/>
        <c:minorTickMark val="none"/>
        <c:tickLblPos val="nextTo"/>
        <c:crossAx val="26346244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Scatter'!$B$11</c:f>
          <c:strCache>
            <c:ptCount val="1"/>
            <c:pt idx="0">
              <c:v>Relationship Between Temperature &amp; Ice Cream Sales?</c:v>
            </c:pt>
          </c:strCache>
        </c:strRef>
      </c:tx>
      <c:overlay val="0"/>
    </c:title>
    <c:autoTitleDeleted val="0"/>
    <c:plotArea>
      <c:layout/>
      <c:scatterChart>
        <c:scatterStyle val="lineMarker"/>
        <c:varyColors val="0"/>
        <c:ser>
          <c:idx val="0"/>
          <c:order val="0"/>
          <c:tx>
            <c:strRef>
              <c:f>'2 Variable Scatter'!$C$16</c:f>
              <c:strCache>
                <c:ptCount val="1"/>
                <c:pt idx="0">
                  <c:v>Sales Ice Cream</c:v>
                </c:pt>
              </c:strCache>
            </c:strRef>
          </c:tx>
          <c:spPr>
            <a:ln w="19050">
              <a:noFill/>
            </a:ln>
          </c:spPr>
          <c:trendline>
            <c:trendlineType val="linear"/>
            <c:dispRSqr val="0"/>
            <c:dispEq val="0"/>
          </c:trendline>
          <c:trendline>
            <c:trendlineType val="linear"/>
            <c:dispRSqr val="0"/>
            <c:dispEq val="0"/>
          </c:trendline>
          <c:xVal>
            <c:numRef>
              <c:f>'2 Variable Scatter'!$B$17:$B$27</c:f>
              <c:numCache>
                <c:formatCode>General</c:formatCode>
                <c:ptCount val="11"/>
                <c:pt idx="0">
                  <c:v>91</c:v>
                </c:pt>
                <c:pt idx="1">
                  <c:v>45</c:v>
                </c:pt>
                <c:pt idx="2">
                  <c:v>46</c:v>
                </c:pt>
                <c:pt idx="3">
                  <c:v>83</c:v>
                </c:pt>
                <c:pt idx="4">
                  <c:v>76</c:v>
                </c:pt>
                <c:pt idx="5">
                  <c:v>96</c:v>
                </c:pt>
                <c:pt idx="6">
                  <c:v>75</c:v>
                </c:pt>
                <c:pt idx="7">
                  <c:v>42</c:v>
                </c:pt>
                <c:pt idx="8">
                  <c:v>70</c:v>
                </c:pt>
                <c:pt idx="9">
                  <c:v>47</c:v>
                </c:pt>
                <c:pt idx="10">
                  <c:v>58</c:v>
                </c:pt>
              </c:numCache>
            </c:numRef>
          </c:xVal>
          <c:yVal>
            <c:numRef>
              <c:f>'2 Variable Scatter'!$C$17:$C$27</c:f>
              <c:numCache>
                <c:formatCode>"$"#,##0_);[Red]\("$"#,##0\)</c:formatCode>
                <c:ptCount val="11"/>
                <c:pt idx="0">
                  <c:v>7113</c:v>
                </c:pt>
                <c:pt idx="1">
                  <c:v>2044</c:v>
                </c:pt>
                <c:pt idx="2">
                  <c:v>1108</c:v>
                </c:pt>
                <c:pt idx="3">
                  <c:v>7093</c:v>
                </c:pt>
                <c:pt idx="4">
                  <c:v>3902</c:v>
                </c:pt>
                <c:pt idx="5">
                  <c:v>6676</c:v>
                </c:pt>
                <c:pt idx="6">
                  <c:v>5403</c:v>
                </c:pt>
                <c:pt idx="7">
                  <c:v>886</c:v>
                </c:pt>
                <c:pt idx="8">
                  <c:v>4740</c:v>
                </c:pt>
                <c:pt idx="9">
                  <c:v>2637</c:v>
                </c:pt>
                <c:pt idx="10">
                  <c:v>3150</c:v>
                </c:pt>
              </c:numCache>
            </c:numRef>
          </c:yVal>
          <c:smooth val="0"/>
        </c:ser>
        <c:dLbls>
          <c:showLegendKey val="0"/>
          <c:showVal val="0"/>
          <c:showCatName val="0"/>
          <c:showSerName val="0"/>
          <c:showPercent val="0"/>
          <c:showBubbleSize val="0"/>
        </c:dLbls>
        <c:axId val="269988016"/>
        <c:axId val="269988576"/>
      </c:scatterChart>
      <c:valAx>
        <c:axId val="269988016"/>
        <c:scaling>
          <c:orientation val="minMax"/>
          <c:min val="30"/>
        </c:scaling>
        <c:delete val="0"/>
        <c:axPos val="b"/>
        <c:title>
          <c:tx>
            <c:strRef>
              <c:f>'2 Variable Scatter'!$B$16</c:f>
              <c:strCache>
                <c:ptCount val="1"/>
                <c:pt idx="0">
                  <c:v>Temperature (F)</c:v>
                </c:pt>
              </c:strCache>
            </c:strRef>
          </c:tx>
          <c:overlay val="0"/>
        </c:title>
        <c:numFmt formatCode="General" sourceLinked="1"/>
        <c:majorTickMark val="out"/>
        <c:minorTickMark val="none"/>
        <c:tickLblPos val="nextTo"/>
        <c:crossAx val="269988576"/>
        <c:crosses val="autoZero"/>
        <c:crossBetween val="midCat"/>
      </c:valAx>
      <c:valAx>
        <c:axId val="269988576"/>
        <c:scaling>
          <c:orientation val="minMax"/>
        </c:scaling>
        <c:delete val="0"/>
        <c:axPos val="l"/>
        <c:majorGridlines/>
        <c:title>
          <c:tx>
            <c:strRef>
              <c:f>'2 Variable Scatter'!$C$16</c:f>
              <c:strCache>
                <c:ptCount val="1"/>
                <c:pt idx="0">
                  <c:v>Sales Ice Cream</c:v>
                </c:pt>
              </c:strCache>
            </c:strRef>
          </c:tx>
          <c:overlay val="0"/>
          <c:txPr>
            <a:bodyPr rot="-5400000" vert="horz"/>
            <a:lstStyle/>
            <a:p>
              <a:pPr>
                <a:defRPr/>
              </a:pPr>
              <a:endParaRPr lang="en-US"/>
            </a:p>
          </c:txPr>
        </c:title>
        <c:numFmt formatCode="&quot;$&quot;#,##0_);[Red]\(&quot;$&quot;#,##0\)" sourceLinked="1"/>
        <c:majorTickMark val="out"/>
        <c:minorTickMark val="none"/>
        <c:tickLblPos val="nextTo"/>
        <c:crossAx val="269988016"/>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Scatter'!$B$90</c:f>
          <c:strCache>
            <c:ptCount val="1"/>
            <c:pt idx="0">
              <c:v>Relationship Between Number of Years Using Excel and Expert Rating</c:v>
            </c:pt>
          </c:strCache>
        </c:strRef>
      </c:tx>
      <c:overlay val="0"/>
    </c:title>
    <c:autoTitleDeleted val="0"/>
    <c:plotArea>
      <c:layout/>
      <c:scatterChart>
        <c:scatterStyle val="lineMarker"/>
        <c:varyColors val="0"/>
        <c:ser>
          <c:idx val="0"/>
          <c:order val="0"/>
          <c:tx>
            <c:strRef>
              <c:f>'2 Variable Scatter'!$C$95</c:f>
              <c:strCache>
                <c:ptCount val="1"/>
                <c:pt idx="0">
                  <c:v>Expert Level (Rating 1 - 10))</c:v>
                </c:pt>
              </c:strCache>
            </c:strRef>
          </c:tx>
          <c:spPr>
            <a:ln w="19050">
              <a:noFill/>
            </a:ln>
          </c:spPr>
          <c:xVal>
            <c:numRef>
              <c:f>'2 Variable Scatter'!$B$96:$B$108</c:f>
              <c:numCache>
                <c:formatCode>General</c:formatCode>
                <c:ptCount val="13"/>
                <c:pt idx="0">
                  <c:v>3</c:v>
                </c:pt>
                <c:pt idx="1">
                  <c:v>8</c:v>
                </c:pt>
                <c:pt idx="2">
                  <c:v>6</c:v>
                </c:pt>
                <c:pt idx="3">
                  <c:v>11</c:v>
                </c:pt>
                <c:pt idx="4">
                  <c:v>20</c:v>
                </c:pt>
                <c:pt idx="5">
                  <c:v>7</c:v>
                </c:pt>
                <c:pt idx="6">
                  <c:v>9</c:v>
                </c:pt>
                <c:pt idx="7">
                  <c:v>3</c:v>
                </c:pt>
                <c:pt idx="8">
                  <c:v>19</c:v>
                </c:pt>
                <c:pt idx="9">
                  <c:v>2</c:v>
                </c:pt>
                <c:pt idx="10">
                  <c:v>16</c:v>
                </c:pt>
                <c:pt idx="11">
                  <c:v>12</c:v>
                </c:pt>
                <c:pt idx="12">
                  <c:v>1</c:v>
                </c:pt>
              </c:numCache>
            </c:numRef>
          </c:xVal>
          <c:yVal>
            <c:numRef>
              <c:f>'2 Variable Scatter'!$C$96:$C$108</c:f>
              <c:numCache>
                <c:formatCode>General</c:formatCode>
                <c:ptCount val="13"/>
                <c:pt idx="0">
                  <c:v>5</c:v>
                </c:pt>
                <c:pt idx="1">
                  <c:v>1</c:v>
                </c:pt>
                <c:pt idx="2">
                  <c:v>9</c:v>
                </c:pt>
                <c:pt idx="3">
                  <c:v>5</c:v>
                </c:pt>
                <c:pt idx="4">
                  <c:v>3</c:v>
                </c:pt>
                <c:pt idx="5">
                  <c:v>4</c:v>
                </c:pt>
                <c:pt idx="6">
                  <c:v>10</c:v>
                </c:pt>
                <c:pt idx="7">
                  <c:v>6</c:v>
                </c:pt>
                <c:pt idx="8">
                  <c:v>10</c:v>
                </c:pt>
                <c:pt idx="9">
                  <c:v>1</c:v>
                </c:pt>
                <c:pt idx="10">
                  <c:v>2</c:v>
                </c:pt>
                <c:pt idx="11">
                  <c:v>7</c:v>
                </c:pt>
                <c:pt idx="12">
                  <c:v>6</c:v>
                </c:pt>
              </c:numCache>
            </c:numRef>
          </c:yVal>
          <c:smooth val="0"/>
        </c:ser>
        <c:dLbls>
          <c:showLegendKey val="0"/>
          <c:showVal val="0"/>
          <c:showCatName val="0"/>
          <c:showSerName val="0"/>
          <c:showPercent val="0"/>
          <c:showBubbleSize val="0"/>
        </c:dLbls>
        <c:axId val="266464704"/>
        <c:axId val="266462464"/>
      </c:scatterChart>
      <c:valAx>
        <c:axId val="266464704"/>
        <c:scaling>
          <c:orientation val="minMax"/>
          <c:max val="20"/>
        </c:scaling>
        <c:delete val="0"/>
        <c:axPos val="b"/>
        <c:title>
          <c:tx>
            <c:strRef>
              <c:f>'2 Variable Scatter'!$B$95</c:f>
              <c:strCache>
                <c:ptCount val="1"/>
                <c:pt idx="0">
                  <c:v>Number Of Years Using Excel</c:v>
                </c:pt>
              </c:strCache>
            </c:strRef>
          </c:tx>
          <c:overlay val="0"/>
        </c:title>
        <c:numFmt formatCode="General" sourceLinked="1"/>
        <c:majorTickMark val="out"/>
        <c:minorTickMark val="none"/>
        <c:tickLblPos val="nextTo"/>
        <c:crossAx val="266462464"/>
        <c:crosses val="autoZero"/>
        <c:crossBetween val="midCat"/>
      </c:valAx>
      <c:valAx>
        <c:axId val="266462464"/>
        <c:scaling>
          <c:orientation val="minMax"/>
        </c:scaling>
        <c:delete val="0"/>
        <c:axPos val="l"/>
        <c:majorGridlines/>
        <c:title>
          <c:tx>
            <c:strRef>
              <c:f>'2 Variable Scatter'!$C$95</c:f>
              <c:strCache>
                <c:ptCount val="1"/>
                <c:pt idx="0">
                  <c:v>Expert Level (Rating 1 - 10))</c:v>
                </c:pt>
              </c:strCache>
            </c:strRef>
          </c:tx>
          <c:overlay val="0"/>
          <c:txPr>
            <a:bodyPr rot="-5400000" vert="horz"/>
            <a:lstStyle/>
            <a:p>
              <a:pPr>
                <a:defRPr/>
              </a:pPr>
              <a:endParaRPr lang="en-US"/>
            </a:p>
          </c:txPr>
        </c:title>
        <c:numFmt formatCode="General" sourceLinked="1"/>
        <c:majorTickMark val="out"/>
        <c:minorTickMark val="none"/>
        <c:tickLblPos val="nextTo"/>
        <c:crossAx val="266464704"/>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Variable Scatter'!$B$112</c:f>
          <c:strCache>
            <c:ptCount val="1"/>
            <c:pt idx="0">
              <c:v>Relationship Between Temperature and Energy Expense, relationship looks nonlinear: as x increases, y decreases for a while and then increases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 Variable Scatter'!$C$117</c:f>
              <c:strCache>
                <c:ptCount val="1"/>
                <c:pt idx="0">
                  <c:v>Energy Expense Y</c:v>
                </c:pt>
              </c:strCache>
            </c:strRef>
          </c:tx>
          <c:spPr>
            <a:ln w="19050" cap="rnd">
              <a:noFill/>
              <a:round/>
            </a:ln>
            <a:effectLst/>
          </c:spPr>
          <c:marker>
            <c:symbol val="circle"/>
            <c:size val="5"/>
            <c:spPr>
              <a:solidFill>
                <a:schemeClr val="accent1"/>
              </a:solidFill>
              <a:ln w="9525">
                <a:solidFill>
                  <a:schemeClr val="accent1"/>
                </a:solidFill>
              </a:ln>
              <a:effectLst/>
            </c:spPr>
          </c:marker>
          <c:xVal>
            <c:numRef>
              <c:f>'2 Variable Scatter'!$B$118:$B$471</c:f>
              <c:numCache>
                <c:formatCode>General</c:formatCode>
                <c:ptCount val="354"/>
                <c:pt idx="0">
                  <c:v>46</c:v>
                </c:pt>
                <c:pt idx="1">
                  <c:v>52</c:v>
                </c:pt>
                <c:pt idx="2">
                  <c:v>55</c:v>
                </c:pt>
                <c:pt idx="3">
                  <c:v>46</c:v>
                </c:pt>
                <c:pt idx="4">
                  <c:v>47</c:v>
                </c:pt>
                <c:pt idx="5">
                  <c:v>50</c:v>
                </c:pt>
                <c:pt idx="6">
                  <c:v>36</c:v>
                </c:pt>
                <c:pt idx="7">
                  <c:v>47</c:v>
                </c:pt>
                <c:pt idx="8">
                  <c:v>40</c:v>
                </c:pt>
                <c:pt idx="9">
                  <c:v>46</c:v>
                </c:pt>
                <c:pt idx="10">
                  <c:v>55</c:v>
                </c:pt>
                <c:pt idx="11">
                  <c:v>40</c:v>
                </c:pt>
                <c:pt idx="12">
                  <c:v>53</c:v>
                </c:pt>
                <c:pt idx="13">
                  <c:v>44</c:v>
                </c:pt>
                <c:pt idx="14">
                  <c:v>48</c:v>
                </c:pt>
                <c:pt idx="15">
                  <c:v>46</c:v>
                </c:pt>
                <c:pt idx="16">
                  <c:v>56</c:v>
                </c:pt>
                <c:pt idx="17">
                  <c:v>36</c:v>
                </c:pt>
                <c:pt idx="18">
                  <c:v>38</c:v>
                </c:pt>
                <c:pt idx="19">
                  <c:v>37</c:v>
                </c:pt>
                <c:pt idx="20">
                  <c:v>44</c:v>
                </c:pt>
                <c:pt idx="21">
                  <c:v>30</c:v>
                </c:pt>
                <c:pt idx="22">
                  <c:v>48</c:v>
                </c:pt>
                <c:pt idx="23">
                  <c:v>37</c:v>
                </c:pt>
                <c:pt idx="24">
                  <c:v>43</c:v>
                </c:pt>
                <c:pt idx="25">
                  <c:v>39</c:v>
                </c:pt>
                <c:pt idx="26">
                  <c:v>34</c:v>
                </c:pt>
                <c:pt idx="27">
                  <c:v>33</c:v>
                </c:pt>
                <c:pt idx="28">
                  <c:v>38</c:v>
                </c:pt>
                <c:pt idx="29">
                  <c:v>38</c:v>
                </c:pt>
                <c:pt idx="30">
                  <c:v>37</c:v>
                </c:pt>
                <c:pt idx="31">
                  <c:v>35</c:v>
                </c:pt>
                <c:pt idx="32">
                  <c:v>53</c:v>
                </c:pt>
                <c:pt idx="33">
                  <c:v>55</c:v>
                </c:pt>
                <c:pt idx="34">
                  <c:v>58</c:v>
                </c:pt>
                <c:pt idx="35">
                  <c:v>41</c:v>
                </c:pt>
                <c:pt idx="36">
                  <c:v>43</c:v>
                </c:pt>
                <c:pt idx="37">
                  <c:v>43</c:v>
                </c:pt>
                <c:pt idx="38">
                  <c:v>32</c:v>
                </c:pt>
                <c:pt idx="39">
                  <c:v>53</c:v>
                </c:pt>
                <c:pt idx="40">
                  <c:v>54</c:v>
                </c:pt>
                <c:pt idx="41">
                  <c:v>56</c:v>
                </c:pt>
                <c:pt idx="42">
                  <c:v>52</c:v>
                </c:pt>
                <c:pt idx="43">
                  <c:v>57</c:v>
                </c:pt>
                <c:pt idx="44">
                  <c:v>51</c:v>
                </c:pt>
                <c:pt idx="45">
                  <c:v>40</c:v>
                </c:pt>
                <c:pt idx="46">
                  <c:v>32</c:v>
                </c:pt>
                <c:pt idx="47">
                  <c:v>34</c:v>
                </c:pt>
                <c:pt idx="48">
                  <c:v>37</c:v>
                </c:pt>
                <c:pt idx="49">
                  <c:v>39</c:v>
                </c:pt>
                <c:pt idx="50">
                  <c:v>22</c:v>
                </c:pt>
                <c:pt idx="51">
                  <c:v>38</c:v>
                </c:pt>
                <c:pt idx="52">
                  <c:v>40</c:v>
                </c:pt>
                <c:pt idx="53">
                  <c:v>51</c:v>
                </c:pt>
                <c:pt idx="54">
                  <c:v>32</c:v>
                </c:pt>
                <c:pt idx="55">
                  <c:v>45</c:v>
                </c:pt>
                <c:pt idx="56">
                  <c:v>40</c:v>
                </c:pt>
                <c:pt idx="57">
                  <c:v>52</c:v>
                </c:pt>
                <c:pt idx="58">
                  <c:v>25</c:v>
                </c:pt>
                <c:pt idx="59">
                  <c:v>42</c:v>
                </c:pt>
                <c:pt idx="60">
                  <c:v>45</c:v>
                </c:pt>
                <c:pt idx="61">
                  <c:v>31</c:v>
                </c:pt>
                <c:pt idx="62">
                  <c:v>51</c:v>
                </c:pt>
                <c:pt idx="63">
                  <c:v>34</c:v>
                </c:pt>
                <c:pt idx="64">
                  <c:v>21</c:v>
                </c:pt>
                <c:pt idx="65">
                  <c:v>55</c:v>
                </c:pt>
                <c:pt idx="66">
                  <c:v>24</c:v>
                </c:pt>
                <c:pt idx="67">
                  <c:v>42</c:v>
                </c:pt>
                <c:pt idx="68">
                  <c:v>38</c:v>
                </c:pt>
                <c:pt idx="69">
                  <c:v>48</c:v>
                </c:pt>
                <c:pt idx="70">
                  <c:v>40</c:v>
                </c:pt>
                <c:pt idx="71">
                  <c:v>45</c:v>
                </c:pt>
                <c:pt idx="72">
                  <c:v>45</c:v>
                </c:pt>
                <c:pt idx="73">
                  <c:v>46</c:v>
                </c:pt>
                <c:pt idx="74">
                  <c:v>33</c:v>
                </c:pt>
                <c:pt idx="75">
                  <c:v>37</c:v>
                </c:pt>
                <c:pt idx="76">
                  <c:v>24</c:v>
                </c:pt>
                <c:pt idx="77">
                  <c:v>36</c:v>
                </c:pt>
                <c:pt idx="78">
                  <c:v>37</c:v>
                </c:pt>
                <c:pt idx="79">
                  <c:v>47</c:v>
                </c:pt>
                <c:pt idx="80">
                  <c:v>64</c:v>
                </c:pt>
                <c:pt idx="81">
                  <c:v>60</c:v>
                </c:pt>
                <c:pt idx="82">
                  <c:v>50</c:v>
                </c:pt>
                <c:pt idx="83">
                  <c:v>62</c:v>
                </c:pt>
                <c:pt idx="84">
                  <c:v>50</c:v>
                </c:pt>
                <c:pt idx="85">
                  <c:v>62</c:v>
                </c:pt>
                <c:pt idx="86">
                  <c:v>68</c:v>
                </c:pt>
                <c:pt idx="87">
                  <c:v>65</c:v>
                </c:pt>
                <c:pt idx="88">
                  <c:v>57</c:v>
                </c:pt>
                <c:pt idx="89">
                  <c:v>53</c:v>
                </c:pt>
                <c:pt idx="90">
                  <c:v>43</c:v>
                </c:pt>
                <c:pt idx="91">
                  <c:v>39</c:v>
                </c:pt>
                <c:pt idx="92">
                  <c:v>61</c:v>
                </c:pt>
                <c:pt idx="93">
                  <c:v>42</c:v>
                </c:pt>
                <c:pt idx="94">
                  <c:v>42</c:v>
                </c:pt>
                <c:pt idx="95">
                  <c:v>52</c:v>
                </c:pt>
                <c:pt idx="96">
                  <c:v>68</c:v>
                </c:pt>
                <c:pt idx="97">
                  <c:v>50</c:v>
                </c:pt>
                <c:pt idx="98">
                  <c:v>46</c:v>
                </c:pt>
                <c:pt idx="99">
                  <c:v>58</c:v>
                </c:pt>
                <c:pt idx="100">
                  <c:v>56</c:v>
                </c:pt>
                <c:pt idx="101">
                  <c:v>61</c:v>
                </c:pt>
                <c:pt idx="102">
                  <c:v>56</c:v>
                </c:pt>
                <c:pt idx="103">
                  <c:v>61</c:v>
                </c:pt>
                <c:pt idx="104">
                  <c:v>67</c:v>
                </c:pt>
                <c:pt idx="105">
                  <c:v>68</c:v>
                </c:pt>
                <c:pt idx="106">
                  <c:v>61</c:v>
                </c:pt>
                <c:pt idx="107">
                  <c:v>52</c:v>
                </c:pt>
                <c:pt idx="108">
                  <c:v>63</c:v>
                </c:pt>
                <c:pt idx="109">
                  <c:v>80</c:v>
                </c:pt>
                <c:pt idx="110">
                  <c:v>75</c:v>
                </c:pt>
                <c:pt idx="111">
                  <c:v>51</c:v>
                </c:pt>
                <c:pt idx="112">
                  <c:v>44</c:v>
                </c:pt>
                <c:pt idx="113">
                  <c:v>79</c:v>
                </c:pt>
                <c:pt idx="114">
                  <c:v>61</c:v>
                </c:pt>
                <c:pt idx="115">
                  <c:v>49</c:v>
                </c:pt>
                <c:pt idx="116">
                  <c:v>80</c:v>
                </c:pt>
                <c:pt idx="117">
                  <c:v>47</c:v>
                </c:pt>
                <c:pt idx="118">
                  <c:v>77</c:v>
                </c:pt>
                <c:pt idx="119">
                  <c:v>60</c:v>
                </c:pt>
                <c:pt idx="120">
                  <c:v>54</c:v>
                </c:pt>
                <c:pt idx="121">
                  <c:v>44</c:v>
                </c:pt>
                <c:pt idx="122">
                  <c:v>50</c:v>
                </c:pt>
                <c:pt idx="123">
                  <c:v>69</c:v>
                </c:pt>
                <c:pt idx="124">
                  <c:v>59</c:v>
                </c:pt>
                <c:pt idx="125">
                  <c:v>81</c:v>
                </c:pt>
                <c:pt idx="126">
                  <c:v>82</c:v>
                </c:pt>
                <c:pt idx="127">
                  <c:v>59</c:v>
                </c:pt>
                <c:pt idx="128">
                  <c:v>47</c:v>
                </c:pt>
                <c:pt idx="129">
                  <c:v>71</c:v>
                </c:pt>
                <c:pt idx="130">
                  <c:v>45</c:v>
                </c:pt>
                <c:pt idx="131">
                  <c:v>65</c:v>
                </c:pt>
                <c:pt idx="132">
                  <c:v>78</c:v>
                </c:pt>
                <c:pt idx="133">
                  <c:v>54</c:v>
                </c:pt>
                <c:pt idx="134">
                  <c:v>46</c:v>
                </c:pt>
                <c:pt idx="135">
                  <c:v>81</c:v>
                </c:pt>
                <c:pt idx="136">
                  <c:v>52</c:v>
                </c:pt>
                <c:pt idx="137">
                  <c:v>79</c:v>
                </c:pt>
                <c:pt idx="138">
                  <c:v>77</c:v>
                </c:pt>
                <c:pt idx="139">
                  <c:v>66</c:v>
                </c:pt>
                <c:pt idx="140">
                  <c:v>60</c:v>
                </c:pt>
                <c:pt idx="141">
                  <c:v>66</c:v>
                </c:pt>
                <c:pt idx="142">
                  <c:v>63</c:v>
                </c:pt>
                <c:pt idx="143">
                  <c:v>76</c:v>
                </c:pt>
                <c:pt idx="144">
                  <c:v>64</c:v>
                </c:pt>
                <c:pt idx="145">
                  <c:v>54</c:v>
                </c:pt>
                <c:pt idx="146">
                  <c:v>62</c:v>
                </c:pt>
                <c:pt idx="147">
                  <c:v>75</c:v>
                </c:pt>
                <c:pt idx="148">
                  <c:v>60</c:v>
                </c:pt>
                <c:pt idx="149">
                  <c:v>61</c:v>
                </c:pt>
                <c:pt idx="150">
                  <c:v>74</c:v>
                </c:pt>
                <c:pt idx="151">
                  <c:v>72</c:v>
                </c:pt>
                <c:pt idx="152">
                  <c:v>77</c:v>
                </c:pt>
                <c:pt idx="153">
                  <c:v>56</c:v>
                </c:pt>
                <c:pt idx="154">
                  <c:v>73</c:v>
                </c:pt>
                <c:pt idx="155">
                  <c:v>60</c:v>
                </c:pt>
                <c:pt idx="156">
                  <c:v>72</c:v>
                </c:pt>
                <c:pt idx="157">
                  <c:v>66</c:v>
                </c:pt>
                <c:pt idx="158">
                  <c:v>57</c:v>
                </c:pt>
                <c:pt idx="159">
                  <c:v>57</c:v>
                </c:pt>
                <c:pt idx="160">
                  <c:v>78</c:v>
                </c:pt>
                <c:pt idx="161">
                  <c:v>56</c:v>
                </c:pt>
                <c:pt idx="162">
                  <c:v>59</c:v>
                </c:pt>
                <c:pt idx="163">
                  <c:v>71</c:v>
                </c:pt>
                <c:pt idx="164">
                  <c:v>66</c:v>
                </c:pt>
                <c:pt idx="165">
                  <c:v>58</c:v>
                </c:pt>
                <c:pt idx="166">
                  <c:v>67</c:v>
                </c:pt>
                <c:pt idx="167">
                  <c:v>66</c:v>
                </c:pt>
                <c:pt idx="168">
                  <c:v>76</c:v>
                </c:pt>
                <c:pt idx="169">
                  <c:v>57</c:v>
                </c:pt>
                <c:pt idx="170">
                  <c:v>72</c:v>
                </c:pt>
                <c:pt idx="171">
                  <c:v>62</c:v>
                </c:pt>
                <c:pt idx="172">
                  <c:v>79</c:v>
                </c:pt>
                <c:pt idx="173">
                  <c:v>83</c:v>
                </c:pt>
                <c:pt idx="174">
                  <c:v>71</c:v>
                </c:pt>
                <c:pt idx="175">
                  <c:v>78</c:v>
                </c:pt>
                <c:pt idx="176">
                  <c:v>70</c:v>
                </c:pt>
                <c:pt idx="177">
                  <c:v>81</c:v>
                </c:pt>
                <c:pt idx="178">
                  <c:v>74</c:v>
                </c:pt>
                <c:pt idx="179">
                  <c:v>92</c:v>
                </c:pt>
                <c:pt idx="180">
                  <c:v>78</c:v>
                </c:pt>
                <c:pt idx="181">
                  <c:v>87</c:v>
                </c:pt>
                <c:pt idx="182">
                  <c:v>62</c:v>
                </c:pt>
                <c:pt idx="183">
                  <c:v>85</c:v>
                </c:pt>
                <c:pt idx="184">
                  <c:v>92</c:v>
                </c:pt>
                <c:pt idx="185">
                  <c:v>84</c:v>
                </c:pt>
                <c:pt idx="186">
                  <c:v>90</c:v>
                </c:pt>
                <c:pt idx="187">
                  <c:v>66</c:v>
                </c:pt>
                <c:pt idx="188">
                  <c:v>67</c:v>
                </c:pt>
                <c:pt idx="189">
                  <c:v>79</c:v>
                </c:pt>
                <c:pt idx="190">
                  <c:v>74</c:v>
                </c:pt>
                <c:pt idx="191">
                  <c:v>84</c:v>
                </c:pt>
                <c:pt idx="192">
                  <c:v>73</c:v>
                </c:pt>
                <c:pt idx="193">
                  <c:v>72</c:v>
                </c:pt>
                <c:pt idx="194">
                  <c:v>89</c:v>
                </c:pt>
                <c:pt idx="195">
                  <c:v>75</c:v>
                </c:pt>
                <c:pt idx="196">
                  <c:v>80</c:v>
                </c:pt>
                <c:pt idx="197">
                  <c:v>65</c:v>
                </c:pt>
                <c:pt idx="198">
                  <c:v>71</c:v>
                </c:pt>
                <c:pt idx="199">
                  <c:v>91</c:v>
                </c:pt>
                <c:pt idx="200">
                  <c:v>89</c:v>
                </c:pt>
                <c:pt idx="201">
                  <c:v>98</c:v>
                </c:pt>
                <c:pt idx="202">
                  <c:v>91</c:v>
                </c:pt>
                <c:pt idx="203">
                  <c:v>82</c:v>
                </c:pt>
                <c:pt idx="204">
                  <c:v>93</c:v>
                </c:pt>
                <c:pt idx="205">
                  <c:v>73</c:v>
                </c:pt>
                <c:pt idx="206">
                  <c:v>99</c:v>
                </c:pt>
                <c:pt idx="207">
                  <c:v>85</c:v>
                </c:pt>
                <c:pt idx="208">
                  <c:v>71</c:v>
                </c:pt>
                <c:pt idx="209">
                  <c:v>90</c:v>
                </c:pt>
                <c:pt idx="210">
                  <c:v>71</c:v>
                </c:pt>
                <c:pt idx="211">
                  <c:v>97</c:v>
                </c:pt>
                <c:pt idx="212">
                  <c:v>100</c:v>
                </c:pt>
                <c:pt idx="213">
                  <c:v>96</c:v>
                </c:pt>
                <c:pt idx="214">
                  <c:v>75</c:v>
                </c:pt>
                <c:pt idx="215">
                  <c:v>80</c:v>
                </c:pt>
                <c:pt idx="216">
                  <c:v>74</c:v>
                </c:pt>
                <c:pt idx="217">
                  <c:v>84</c:v>
                </c:pt>
                <c:pt idx="218">
                  <c:v>94</c:v>
                </c:pt>
                <c:pt idx="219">
                  <c:v>99</c:v>
                </c:pt>
                <c:pt idx="220">
                  <c:v>94</c:v>
                </c:pt>
                <c:pt idx="221">
                  <c:v>95</c:v>
                </c:pt>
                <c:pt idx="222">
                  <c:v>88</c:v>
                </c:pt>
                <c:pt idx="223">
                  <c:v>83</c:v>
                </c:pt>
                <c:pt idx="224">
                  <c:v>89</c:v>
                </c:pt>
                <c:pt idx="225">
                  <c:v>79</c:v>
                </c:pt>
                <c:pt idx="226">
                  <c:v>92</c:v>
                </c:pt>
                <c:pt idx="227">
                  <c:v>100</c:v>
                </c:pt>
                <c:pt idx="228">
                  <c:v>80</c:v>
                </c:pt>
                <c:pt idx="229">
                  <c:v>97</c:v>
                </c:pt>
                <c:pt idx="230">
                  <c:v>70</c:v>
                </c:pt>
                <c:pt idx="231">
                  <c:v>90</c:v>
                </c:pt>
                <c:pt idx="232">
                  <c:v>75</c:v>
                </c:pt>
                <c:pt idx="233">
                  <c:v>86</c:v>
                </c:pt>
                <c:pt idx="234">
                  <c:v>91</c:v>
                </c:pt>
                <c:pt idx="235">
                  <c:v>80</c:v>
                </c:pt>
                <c:pt idx="236">
                  <c:v>73</c:v>
                </c:pt>
                <c:pt idx="237">
                  <c:v>85</c:v>
                </c:pt>
                <c:pt idx="238">
                  <c:v>95</c:v>
                </c:pt>
                <c:pt idx="239">
                  <c:v>75</c:v>
                </c:pt>
                <c:pt idx="240">
                  <c:v>87</c:v>
                </c:pt>
                <c:pt idx="241">
                  <c:v>80</c:v>
                </c:pt>
                <c:pt idx="242">
                  <c:v>88</c:v>
                </c:pt>
                <c:pt idx="243">
                  <c:v>75</c:v>
                </c:pt>
                <c:pt idx="244">
                  <c:v>68</c:v>
                </c:pt>
                <c:pt idx="245">
                  <c:v>70</c:v>
                </c:pt>
                <c:pt idx="246">
                  <c:v>76</c:v>
                </c:pt>
                <c:pt idx="247">
                  <c:v>87</c:v>
                </c:pt>
                <c:pt idx="248">
                  <c:v>90</c:v>
                </c:pt>
                <c:pt idx="249">
                  <c:v>67</c:v>
                </c:pt>
                <c:pt idx="250">
                  <c:v>70</c:v>
                </c:pt>
                <c:pt idx="251">
                  <c:v>97</c:v>
                </c:pt>
                <c:pt idx="252">
                  <c:v>90</c:v>
                </c:pt>
                <c:pt idx="253">
                  <c:v>86</c:v>
                </c:pt>
                <c:pt idx="254">
                  <c:v>83</c:v>
                </c:pt>
                <c:pt idx="255">
                  <c:v>69</c:v>
                </c:pt>
                <c:pt idx="256">
                  <c:v>68</c:v>
                </c:pt>
                <c:pt idx="257">
                  <c:v>95</c:v>
                </c:pt>
                <c:pt idx="258">
                  <c:v>93</c:v>
                </c:pt>
                <c:pt idx="259">
                  <c:v>79</c:v>
                </c:pt>
                <c:pt idx="260">
                  <c:v>87</c:v>
                </c:pt>
                <c:pt idx="261">
                  <c:v>79</c:v>
                </c:pt>
                <c:pt idx="262">
                  <c:v>85</c:v>
                </c:pt>
                <c:pt idx="263">
                  <c:v>89</c:v>
                </c:pt>
                <c:pt idx="264">
                  <c:v>71</c:v>
                </c:pt>
                <c:pt idx="265">
                  <c:v>58</c:v>
                </c:pt>
                <c:pt idx="266">
                  <c:v>66</c:v>
                </c:pt>
                <c:pt idx="267">
                  <c:v>82</c:v>
                </c:pt>
                <c:pt idx="268">
                  <c:v>56</c:v>
                </c:pt>
                <c:pt idx="269">
                  <c:v>81</c:v>
                </c:pt>
                <c:pt idx="270">
                  <c:v>57</c:v>
                </c:pt>
                <c:pt idx="271">
                  <c:v>59</c:v>
                </c:pt>
                <c:pt idx="272">
                  <c:v>54</c:v>
                </c:pt>
                <c:pt idx="273">
                  <c:v>88</c:v>
                </c:pt>
                <c:pt idx="274">
                  <c:v>83</c:v>
                </c:pt>
                <c:pt idx="275">
                  <c:v>85</c:v>
                </c:pt>
                <c:pt idx="276">
                  <c:v>85</c:v>
                </c:pt>
                <c:pt idx="277">
                  <c:v>81</c:v>
                </c:pt>
                <c:pt idx="278">
                  <c:v>73</c:v>
                </c:pt>
                <c:pt idx="279">
                  <c:v>71</c:v>
                </c:pt>
                <c:pt idx="280">
                  <c:v>87</c:v>
                </c:pt>
                <c:pt idx="281">
                  <c:v>86</c:v>
                </c:pt>
                <c:pt idx="282">
                  <c:v>79</c:v>
                </c:pt>
                <c:pt idx="283">
                  <c:v>61</c:v>
                </c:pt>
                <c:pt idx="284">
                  <c:v>60</c:v>
                </c:pt>
                <c:pt idx="285">
                  <c:v>78</c:v>
                </c:pt>
                <c:pt idx="286">
                  <c:v>81</c:v>
                </c:pt>
                <c:pt idx="287">
                  <c:v>79</c:v>
                </c:pt>
                <c:pt idx="288">
                  <c:v>68</c:v>
                </c:pt>
                <c:pt idx="289">
                  <c:v>68</c:v>
                </c:pt>
                <c:pt idx="290">
                  <c:v>60</c:v>
                </c:pt>
                <c:pt idx="291">
                  <c:v>73</c:v>
                </c:pt>
                <c:pt idx="292">
                  <c:v>74</c:v>
                </c:pt>
                <c:pt idx="293">
                  <c:v>46</c:v>
                </c:pt>
                <c:pt idx="294">
                  <c:v>66</c:v>
                </c:pt>
                <c:pt idx="295">
                  <c:v>50</c:v>
                </c:pt>
                <c:pt idx="296">
                  <c:v>49</c:v>
                </c:pt>
                <c:pt idx="297">
                  <c:v>68</c:v>
                </c:pt>
                <c:pt idx="298">
                  <c:v>63</c:v>
                </c:pt>
                <c:pt idx="299">
                  <c:v>57</c:v>
                </c:pt>
                <c:pt idx="300">
                  <c:v>62</c:v>
                </c:pt>
                <c:pt idx="301">
                  <c:v>66</c:v>
                </c:pt>
                <c:pt idx="302">
                  <c:v>62</c:v>
                </c:pt>
                <c:pt idx="303">
                  <c:v>53</c:v>
                </c:pt>
                <c:pt idx="304">
                  <c:v>63</c:v>
                </c:pt>
                <c:pt idx="305">
                  <c:v>61</c:v>
                </c:pt>
                <c:pt idx="306">
                  <c:v>64</c:v>
                </c:pt>
                <c:pt idx="307">
                  <c:v>51</c:v>
                </c:pt>
                <c:pt idx="308">
                  <c:v>56</c:v>
                </c:pt>
                <c:pt idx="309">
                  <c:v>54</c:v>
                </c:pt>
                <c:pt idx="310">
                  <c:v>53</c:v>
                </c:pt>
                <c:pt idx="311">
                  <c:v>50</c:v>
                </c:pt>
                <c:pt idx="312">
                  <c:v>68</c:v>
                </c:pt>
                <c:pt idx="313">
                  <c:v>58</c:v>
                </c:pt>
                <c:pt idx="314">
                  <c:v>49</c:v>
                </c:pt>
                <c:pt idx="315">
                  <c:v>67</c:v>
                </c:pt>
                <c:pt idx="316">
                  <c:v>49</c:v>
                </c:pt>
                <c:pt idx="317">
                  <c:v>47</c:v>
                </c:pt>
                <c:pt idx="318">
                  <c:v>49</c:v>
                </c:pt>
                <c:pt idx="319">
                  <c:v>47</c:v>
                </c:pt>
                <c:pt idx="320">
                  <c:v>62</c:v>
                </c:pt>
                <c:pt idx="321">
                  <c:v>47</c:v>
                </c:pt>
                <c:pt idx="322">
                  <c:v>49</c:v>
                </c:pt>
                <c:pt idx="323">
                  <c:v>64</c:v>
                </c:pt>
                <c:pt idx="324">
                  <c:v>62</c:v>
                </c:pt>
                <c:pt idx="325">
                  <c:v>60</c:v>
                </c:pt>
                <c:pt idx="326">
                  <c:v>66</c:v>
                </c:pt>
                <c:pt idx="327">
                  <c:v>62</c:v>
                </c:pt>
                <c:pt idx="328">
                  <c:v>66</c:v>
                </c:pt>
                <c:pt idx="329">
                  <c:v>49</c:v>
                </c:pt>
                <c:pt idx="330">
                  <c:v>62</c:v>
                </c:pt>
                <c:pt idx="331">
                  <c:v>65</c:v>
                </c:pt>
                <c:pt idx="332">
                  <c:v>62</c:v>
                </c:pt>
                <c:pt idx="333">
                  <c:v>61</c:v>
                </c:pt>
                <c:pt idx="334">
                  <c:v>31</c:v>
                </c:pt>
                <c:pt idx="335">
                  <c:v>53</c:v>
                </c:pt>
                <c:pt idx="336">
                  <c:v>52</c:v>
                </c:pt>
                <c:pt idx="337">
                  <c:v>55</c:v>
                </c:pt>
                <c:pt idx="338">
                  <c:v>61</c:v>
                </c:pt>
                <c:pt idx="339">
                  <c:v>50</c:v>
                </c:pt>
                <c:pt idx="340">
                  <c:v>55</c:v>
                </c:pt>
                <c:pt idx="341">
                  <c:v>60</c:v>
                </c:pt>
                <c:pt idx="342">
                  <c:v>43</c:v>
                </c:pt>
                <c:pt idx="343">
                  <c:v>63</c:v>
                </c:pt>
                <c:pt idx="344">
                  <c:v>49</c:v>
                </c:pt>
                <c:pt idx="345">
                  <c:v>40</c:v>
                </c:pt>
                <c:pt idx="346">
                  <c:v>33</c:v>
                </c:pt>
                <c:pt idx="347">
                  <c:v>62</c:v>
                </c:pt>
                <c:pt idx="348">
                  <c:v>32</c:v>
                </c:pt>
                <c:pt idx="349">
                  <c:v>33</c:v>
                </c:pt>
                <c:pt idx="350">
                  <c:v>52</c:v>
                </c:pt>
                <c:pt idx="351">
                  <c:v>32</c:v>
                </c:pt>
                <c:pt idx="352">
                  <c:v>59</c:v>
                </c:pt>
                <c:pt idx="353">
                  <c:v>32</c:v>
                </c:pt>
              </c:numCache>
            </c:numRef>
          </c:xVal>
          <c:yVal>
            <c:numRef>
              <c:f>'2 Variable Scatter'!$C$118:$C$471</c:f>
              <c:numCache>
                <c:formatCode>"$"#,##0_);[Red]\("$"#,##0\)</c:formatCode>
                <c:ptCount val="354"/>
                <c:pt idx="0">
                  <c:v>236</c:v>
                </c:pt>
                <c:pt idx="1">
                  <c:v>304</c:v>
                </c:pt>
                <c:pt idx="2">
                  <c:v>163.5</c:v>
                </c:pt>
                <c:pt idx="3">
                  <c:v>214</c:v>
                </c:pt>
                <c:pt idx="4">
                  <c:v>210</c:v>
                </c:pt>
                <c:pt idx="5">
                  <c:v>508</c:v>
                </c:pt>
                <c:pt idx="6">
                  <c:v>294.55</c:v>
                </c:pt>
                <c:pt idx="7">
                  <c:v>250</c:v>
                </c:pt>
                <c:pt idx="8">
                  <c:v>371.95</c:v>
                </c:pt>
                <c:pt idx="9">
                  <c:v>478</c:v>
                </c:pt>
                <c:pt idx="10">
                  <c:v>258</c:v>
                </c:pt>
                <c:pt idx="11">
                  <c:v>559</c:v>
                </c:pt>
                <c:pt idx="12">
                  <c:v>536</c:v>
                </c:pt>
                <c:pt idx="13">
                  <c:v>576</c:v>
                </c:pt>
                <c:pt idx="14">
                  <c:v>446</c:v>
                </c:pt>
                <c:pt idx="15">
                  <c:v>300</c:v>
                </c:pt>
                <c:pt idx="16">
                  <c:v>250.5</c:v>
                </c:pt>
                <c:pt idx="17">
                  <c:v>412.79999999999995</c:v>
                </c:pt>
                <c:pt idx="18">
                  <c:v>511.7</c:v>
                </c:pt>
                <c:pt idx="19">
                  <c:v>311.75</c:v>
                </c:pt>
                <c:pt idx="20">
                  <c:v>478</c:v>
                </c:pt>
                <c:pt idx="21">
                  <c:v>282.5</c:v>
                </c:pt>
                <c:pt idx="22">
                  <c:v>476</c:v>
                </c:pt>
                <c:pt idx="23">
                  <c:v>565.44999999999993</c:v>
                </c:pt>
                <c:pt idx="24">
                  <c:v>567.6</c:v>
                </c:pt>
                <c:pt idx="25">
                  <c:v>634.25</c:v>
                </c:pt>
                <c:pt idx="26">
                  <c:v>266.59999999999997</c:v>
                </c:pt>
                <c:pt idx="27">
                  <c:v>345</c:v>
                </c:pt>
                <c:pt idx="28">
                  <c:v>393.45</c:v>
                </c:pt>
                <c:pt idx="29">
                  <c:v>567.6</c:v>
                </c:pt>
                <c:pt idx="30">
                  <c:v>266.59999999999997</c:v>
                </c:pt>
                <c:pt idx="31">
                  <c:v>503.09999999999997</c:v>
                </c:pt>
                <c:pt idx="32">
                  <c:v>242</c:v>
                </c:pt>
                <c:pt idx="33">
                  <c:v>216</c:v>
                </c:pt>
                <c:pt idx="34">
                  <c:v>354</c:v>
                </c:pt>
                <c:pt idx="35">
                  <c:v>432.15</c:v>
                </c:pt>
                <c:pt idx="36">
                  <c:v>406.34999999999997</c:v>
                </c:pt>
                <c:pt idx="37">
                  <c:v>627.79999999999995</c:v>
                </c:pt>
                <c:pt idx="38">
                  <c:v>705</c:v>
                </c:pt>
                <c:pt idx="39">
                  <c:v>534</c:v>
                </c:pt>
                <c:pt idx="40">
                  <c:v>282</c:v>
                </c:pt>
                <c:pt idx="41">
                  <c:v>435</c:v>
                </c:pt>
                <c:pt idx="42">
                  <c:v>380</c:v>
                </c:pt>
                <c:pt idx="43">
                  <c:v>372</c:v>
                </c:pt>
                <c:pt idx="44">
                  <c:v>240</c:v>
                </c:pt>
                <c:pt idx="45">
                  <c:v>346.15</c:v>
                </c:pt>
                <c:pt idx="46">
                  <c:v>577.5</c:v>
                </c:pt>
                <c:pt idx="47">
                  <c:v>406.34999999999997</c:v>
                </c:pt>
                <c:pt idx="48">
                  <c:v>468.7</c:v>
                </c:pt>
                <c:pt idx="49">
                  <c:v>483.75</c:v>
                </c:pt>
                <c:pt idx="50">
                  <c:v>462.5</c:v>
                </c:pt>
                <c:pt idx="51">
                  <c:v>408.5</c:v>
                </c:pt>
                <c:pt idx="52">
                  <c:v>311.75</c:v>
                </c:pt>
                <c:pt idx="53">
                  <c:v>420</c:v>
                </c:pt>
                <c:pt idx="54">
                  <c:v>410</c:v>
                </c:pt>
                <c:pt idx="55">
                  <c:v>400</c:v>
                </c:pt>
                <c:pt idx="56">
                  <c:v>460.09999999999997</c:v>
                </c:pt>
                <c:pt idx="57">
                  <c:v>538</c:v>
                </c:pt>
                <c:pt idx="58">
                  <c:v>597.5</c:v>
                </c:pt>
                <c:pt idx="59">
                  <c:v>389.15</c:v>
                </c:pt>
                <c:pt idx="60">
                  <c:v>228</c:v>
                </c:pt>
                <c:pt idx="61">
                  <c:v>627.5</c:v>
                </c:pt>
                <c:pt idx="62">
                  <c:v>408</c:v>
                </c:pt>
                <c:pt idx="63">
                  <c:v>339.7</c:v>
                </c:pt>
                <c:pt idx="64">
                  <c:v>527.5</c:v>
                </c:pt>
                <c:pt idx="65">
                  <c:v>364.5</c:v>
                </c:pt>
                <c:pt idx="66">
                  <c:v>695</c:v>
                </c:pt>
                <c:pt idx="67">
                  <c:v>462.25</c:v>
                </c:pt>
                <c:pt idx="68">
                  <c:v>277.34999999999997</c:v>
                </c:pt>
                <c:pt idx="69">
                  <c:v>334</c:v>
                </c:pt>
                <c:pt idx="70">
                  <c:v>445.04999999999995</c:v>
                </c:pt>
                <c:pt idx="71">
                  <c:v>496</c:v>
                </c:pt>
                <c:pt idx="72">
                  <c:v>514</c:v>
                </c:pt>
                <c:pt idx="73">
                  <c:v>350</c:v>
                </c:pt>
                <c:pt idx="74">
                  <c:v>697.5</c:v>
                </c:pt>
                <c:pt idx="75">
                  <c:v>258</c:v>
                </c:pt>
                <c:pt idx="76">
                  <c:v>257.5</c:v>
                </c:pt>
                <c:pt idx="77">
                  <c:v>313.89999999999998</c:v>
                </c:pt>
                <c:pt idx="78">
                  <c:v>481.59999999999997</c:v>
                </c:pt>
                <c:pt idx="79">
                  <c:v>594</c:v>
                </c:pt>
                <c:pt idx="80">
                  <c:v>442.5</c:v>
                </c:pt>
                <c:pt idx="81">
                  <c:v>397.5</c:v>
                </c:pt>
                <c:pt idx="82">
                  <c:v>272</c:v>
                </c:pt>
                <c:pt idx="83">
                  <c:v>208.5</c:v>
                </c:pt>
                <c:pt idx="84">
                  <c:v>200</c:v>
                </c:pt>
                <c:pt idx="85">
                  <c:v>301.5</c:v>
                </c:pt>
                <c:pt idx="86">
                  <c:v>187</c:v>
                </c:pt>
                <c:pt idx="87">
                  <c:v>150</c:v>
                </c:pt>
                <c:pt idx="88">
                  <c:v>445.5</c:v>
                </c:pt>
                <c:pt idx="89">
                  <c:v>498</c:v>
                </c:pt>
                <c:pt idx="90">
                  <c:v>599.85</c:v>
                </c:pt>
                <c:pt idx="91">
                  <c:v>393.45</c:v>
                </c:pt>
                <c:pt idx="92">
                  <c:v>196.5</c:v>
                </c:pt>
                <c:pt idx="93">
                  <c:v>457.95</c:v>
                </c:pt>
                <c:pt idx="94">
                  <c:v>225.75</c:v>
                </c:pt>
                <c:pt idx="95">
                  <c:v>598</c:v>
                </c:pt>
                <c:pt idx="96">
                  <c:v>268</c:v>
                </c:pt>
                <c:pt idx="97">
                  <c:v>468</c:v>
                </c:pt>
                <c:pt idx="98">
                  <c:v>236</c:v>
                </c:pt>
                <c:pt idx="99">
                  <c:v>415.5</c:v>
                </c:pt>
                <c:pt idx="100">
                  <c:v>418.5</c:v>
                </c:pt>
                <c:pt idx="101">
                  <c:v>279</c:v>
                </c:pt>
                <c:pt idx="102">
                  <c:v>195</c:v>
                </c:pt>
                <c:pt idx="103">
                  <c:v>325.5</c:v>
                </c:pt>
                <c:pt idx="104">
                  <c:v>283</c:v>
                </c:pt>
                <c:pt idx="105">
                  <c:v>281</c:v>
                </c:pt>
                <c:pt idx="106">
                  <c:v>313.5</c:v>
                </c:pt>
                <c:pt idx="107">
                  <c:v>466</c:v>
                </c:pt>
                <c:pt idx="108">
                  <c:v>351</c:v>
                </c:pt>
                <c:pt idx="109">
                  <c:v>226</c:v>
                </c:pt>
                <c:pt idx="110">
                  <c:v>165</c:v>
                </c:pt>
                <c:pt idx="111">
                  <c:v>532</c:v>
                </c:pt>
                <c:pt idx="112">
                  <c:v>410</c:v>
                </c:pt>
                <c:pt idx="113">
                  <c:v>121</c:v>
                </c:pt>
                <c:pt idx="114">
                  <c:v>340.5</c:v>
                </c:pt>
                <c:pt idx="115">
                  <c:v>264</c:v>
                </c:pt>
                <c:pt idx="116">
                  <c:v>212</c:v>
                </c:pt>
                <c:pt idx="117">
                  <c:v>590</c:v>
                </c:pt>
                <c:pt idx="118">
                  <c:v>153</c:v>
                </c:pt>
                <c:pt idx="119">
                  <c:v>202.5</c:v>
                </c:pt>
                <c:pt idx="120">
                  <c:v>564</c:v>
                </c:pt>
                <c:pt idx="121">
                  <c:v>326</c:v>
                </c:pt>
                <c:pt idx="122">
                  <c:v>308</c:v>
                </c:pt>
                <c:pt idx="123">
                  <c:v>220</c:v>
                </c:pt>
                <c:pt idx="124">
                  <c:v>448.5</c:v>
                </c:pt>
                <c:pt idx="125">
                  <c:v>239</c:v>
                </c:pt>
                <c:pt idx="126">
                  <c:v>227</c:v>
                </c:pt>
                <c:pt idx="127">
                  <c:v>222</c:v>
                </c:pt>
                <c:pt idx="128">
                  <c:v>282</c:v>
                </c:pt>
                <c:pt idx="129">
                  <c:v>225</c:v>
                </c:pt>
                <c:pt idx="130">
                  <c:v>332</c:v>
                </c:pt>
                <c:pt idx="131">
                  <c:v>178</c:v>
                </c:pt>
                <c:pt idx="132">
                  <c:v>290</c:v>
                </c:pt>
                <c:pt idx="133">
                  <c:v>246</c:v>
                </c:pt>
                <c:pt idx="134">
                  <c:v>598</c:v>
                </c:pt>
                <c:pt idx="135">
                  <c:v>186</c:v>
                </c:pt>
                <c:pt idx="136">
                  <c:v>584</c:v>
                </c:pt>
                <c:pt idx="137">
                  <c:v>259</c:v>
                </c:pt>
                <c:pt idx="138">
                  <c:v>162</c:v>
                </c:pt>
                <c:pt idx="139">
                  <c:v>162</c:v>
                </c:pt>
                <c:pt idx="140">
                  <c:v>300</c:v>
                </c:pt>
                <c:pt idx="141">
                  <c:v>228</c:v>
                </c:pt>
                <c:pt idx="142">
                  <c:v>336</c:v>
                </c:pt>
                <c:pt idx="143">
                  <c:v>164</c:v>
                </c:pt>
                <c:pt idx="144">
                  <c:v>238.5</c:v>
                </c:pt>
                <c:pt idx="145">
                  <c:v>548</c:v>
                </c:pt>
                <c:pt idx="146">
                  <c:v>187.5</c:v>
                </c:pt>
                <c:pt idx="147">
                  <c:v>208</c:v>
                </c:pt>
                <c:pt idx="148">
                  <c:v>153</c:v>
                </c:pt>
                <c:pt idx="149">
                  <c:v>343.5</c:v>
                </c:pt>
                <c:pt idx="150">
                  <c:v>275</c:v>
                </c:pt>
                <c:pt idx="151">
                  <c:v>138</c:v>
                </c:pt>
                <c:pt idx="152">
                  <c:v>168</c:v>
                </c:pt>
                <c:pt idx="153">
                  <c:v>289.5</c:v>
                </c:pt>
                <c:pt idx="154">
                  <c:v>156</c:v>
                </c:pt>
                <c:pt idx="155">
                  <c:v>345</c:v>
                </c:pt>
                <c:pt idx="156">
                  <c:v>292</c:v>
                </c:pt>
                <c:pt idx="157">
                  <c:v>100</c:v>
                </c:pt>
                <c:pt idx="158">
                  <c:v>355.5</c:v>
                </c:pt>
                <c:pt idx="159">
                  <c:v>171</c:v>
                </c:pt>
                <c:pt idx="160">
                  <c:v>253</c:v>
                </c:pt>
                <c:pt idx="161">
                  <c:v>303</c:v>
                </c:pt>
                <c:pt idx="162">
                  <c:v>319.5</c:v>
                </c:pt>
                <c:pt idx="163">
                  <c:v>115</c:v>
                </c:pt>
                <c:pt idx="164">
                  <c:v>133</c:v>
                </c:pt>
                <c:pt idx="165">
                  <c:v>318</c:v>
                </c:pt>
                <c:pt idx="166">
                  <c:v>137</c:v>
                </c:pt>
                <c:pt idx="167">
                  <c:v>275</c:v>
                </c:pt>
                <c:pt idx="168">
                  <c:v>132</c:v>
                </c:pt>
                <c:pt idx="169">
                  <c:v>244.5</c:v>
                </c:pt>
                <c:pt idx="170">
                  <c:v>135</c:v>
                </c:pt>
                <c:pt idx="171">
                  <c:v>246</c:v>
                </c:pt>
                <c:pt idx="172">
                  <c:v>222</c:v>
                </c:pt>
                <c:pt idx="173">
                  <c:v>297</c:v>
                </c:pt>
                <c:pt idx="174">
                  <c:v>173</c:v>
                </c:pt>
                <c:pt idx="175">
                  <c:v>154</c:v>
                </c:pt>
                <c:pt idx="176">
                  <c:v>160</c:v>
                </c:pt>
                <c:pt idx="177">
                  <c:v>139</c:v>
                </c:pt>
                <c:pt idx="178">
                  <c:v>103</c:v>
                </c:pt>
                <c:pt idx="179">
                  <c:v>508</c:v>
                </c:pt>
                <c:pt idx="180">
                  <c:v>172</c:v>
                </c:pt>
                <c:pt idx="181">
                  <c:v>429</c:v>
                </c:pt>
                <c:pt idx="182">
                  <c:v>406.5</c:v>
                </c:pt>
                <c:pt idx="183">
                  <c:v>340.5</c:v>
                </c:pt>
                <c:pt idx="184">
                  <c:v>268</c:v>
                </c:pt>
                <c:pt idx="185">
                  <c:v>235</c:v>
                </c:pt>
                <c:pt idx="186">
                  <c:v>396</c:v>
                </c:pt>
                <c:pt idx="187">
                  <c:v>254</c:v>
                </c:pt>
                <c:pt idx="188">
                  <c:v>189</c:v>
                </c:pt>
                <c:pt idx="189">
                  <c:v>293</c:v>
                </c:pt>
                <c:pt idx="190">
                  <c:v>115</c:v>
                </c:pt>
                <c:pt idx="191">
                  <c:v>181</c:v>
                </c:pt>
                <c:pt idx="192">
                  <c:v>200</c:v>
                </c:pt>
                <c:pt idx="193">
                  <c:v>234</c:v>
                </c:pt>
                <c:pt idx="194">
                  <c:v>423</c:v>
                </c:pt>
                <c:pt idx="195">
                  <c:v>102</c:v>
                </c:pt>
                <c:pt idx="196">
                  <c:v>272</c:v>
                </c:pt>
                <c:pt idx="197">
                  <c:v>159</c:v>
                </c:pt>
                <c:pt idx="198">
                  <c:v>281</c:v>
                </c:pt>
                <c:pt idx="199">
                  <c:v>210</c:v>
                </c:pt>
                <c:pt idx="200">
                  <c:v>273</c:v>
                </c:pt>
                <c:pt idx="201">
                  <c:v>310</c:v>
                </c:pt>
                <c:pt idx="202">
                  <c:v>578</c:v>
                </c:pt>
                <c:pt idx="203">
                  <c:v>300</c:v>
                </c:pt>
                <c:pt idx="204">
                  <c:v>584</c:v>
                </c:pt>
                <c:pt idx="205">
                  <c:v>159</c:v>
                </c:pt>
                <c:pt idx="206">
                  <c:v>715</c:v>
                </c:pt>
                <c:pt idx="207">
                  <c:v>426</c:v>
                </c:pt>
                <c:pt idx="208">
                  <c:v>251</c:v>
                </c:pt>
                <c:pt idx="209">
                  <c:v>294</c:v>
                </c:pt>
                <c:pt idx="210">
                  <c:v>288</c:v>
                </c:pt>
                <c:pt idx="211">
                  <c:v>740</c:v>
                </c:pt>
                <c:pt idx="212">
                  <c:v>646.25</c:v>
                </c:pt>
                <c:pt idx="213">
                  <c:v>337.5</c:v>
                </c:pt>
                <c:pt idx="214">
                  <c:v>154</c:v>
                </c:pt>
                <c:pt idx="215">
                  <c:v>153</c:v>
                </c:pt>
                <c:pt idx="216">
                  <c:v>207</c:v>
                </c:pt>
                <c:pt idx="217">
                  <c:v>151</c:v>
                </c:pt>
                <c:pt idx="218">
                  <c:v>308</c:v>
                </c:pt>
                <c:pt idx="219">
                  <c:v>285</c:v>
                </c:pt>
                <c:pt idx="220">
                  <c:v>422</c:v>
                </c:pt>
                <c:pt idx="221">
                  <c:v>400</c:v>
                </c:pt>
                <c:pt idx="222">
                  <c:v>426</c:v>
                </c:pt>
                <c:pt idx="223">
                  <c:v>182</c:v>
                </c:pt>
                <c:pt idx="224">
                  <c:v>201</c:v>
                </c:pt>
                <c:pt idx="225">
                  <c:v>294</c:v>
                </c:pt>
                <c:pt idx="226">
                  <c:v>244</c:v>
                </c:pt>
                <c:pt idx="227">
                  <c:v>379.5</c:v>
                </c:pt>
                <c:pt idx="228">
                  <c:v>257</c:v>
                </c:pt>
                <c:pt idx="229">
                  <c:v>590</c:v>
                </c:pt>
                <c:pt idx="230">
                  <c:v>199</c:v>
                </c:pt>
                <c:pt idx="231">
                  <c:v>248</c:v>
                </c:pt>
                <c:pt idx="232">
                  <c:v>106</c:v>
                </c:pt>
                <c:pt idx="233">
                  <c:v>217.5</c:v>
                </c:pt>
                <c:pt idx="234">
                  <c:v>328</c:v>
                </c:pt>
                <c:pt idx="235">
                  <c:v>133</c:v>
                </c:pt>
                <c:pt idx="236">
                  <c:v>118</c:v>
                </c:pt>
                <c:pt idx="237">
                  <c:v>442.5</c:v>
                </c:pt>
                <c:pt idx="238">
                  <c:v>455</c:v>
                </c:pt>
                <c:pt idx="239">
                  <c:v>188</c:v>
                </c:pt>
                <c:pt idx="240">
                  <c:v>255</c:v>
                </c:pt>
                <c:pt idx="241">
                  <c:v>294</c:v>
                </c:pt>
                <c:pt idx="242">
                  <c:v>304.5</c:v>
                </c:pt>
                <c:pt idx="243">
                  <c:v>138</c:v>
                </c:pt>
                <c:pt idx="244">
                  <c:v>253</c:v>
                </c:pt>
                <c:pt idx="245">
                  <c:v>180</c:v>
                </c:pt>
                <c:pt idx="246">
                  <c:v>210</c:v>
                </c:pt>
                <c:pt idx="247">
                  <c:v>436.5</c:v>
                </c:pt>
                <c:pt idx="248">
                  <c:v>456</c:v>
                </c:pt>
                <c:pt idx="249">
                  <c:v>273</c:v>
                </c:pt>
                <c:pt idx="250">
                  <c:v>283</c:v>
                </c:pt>
                <c:pt idx="251">
                  <c:v>345</c:v>
                </c:pt>
                <c:pt idx="252">
                  <c:v>232</c:v>
                </c:pt>
                <c:pt idx="253">
                  <c:v>301.5</c:v>
                </c:pt>
                <c:pt idx="254">
                  <c:v>298</c:v>
                </c:pt>
                <c:pt idx="255">
                  <c:v>283</c:v>
                </c:pt>
                <c:pt idx="256">
                  <c:v>193</c:v>
                </c:pt>
                <c:pt idx="257">
                  <c:v>742.5</c:v>
                </c:pt>
                <c:pt idx="258">
                  <c:v>528</c:v>
                </c:pt>
                <c:pt idx="259">
                  <c:v>204</c:v>
                </c:pt>
                <c:pt idx="260">
                  <c:v>180</c:v>
                </c:pt>
                <c:pt idx="261">
                  <c:v>230</c:v>
                </c:pt>
                <c:pt idx="262">
                  <c:v>393</c:v>
                </c:pt>
                <c:pt idx="263">
                  <c:v>310.5</c:v>
                </c:pt>
                <c:pt idx="264">
                  <c:v>298</c:v>
                </c:pt>
                <c:pt idx="265">
                  <c:v>424.5</c:v>
                </c:pt>
                <c:pt idx="266">
                  <c:v>116</c:v>
                </c:pt>
                <c:pt idx="267">
                  <c:v>288</c:v>
                </c:pt>
                <c:pt idx="268">
                  <c:v>318</c:v>
                </c:pt>
                <c:pt idx="269">
                  <c:v>291</c:v>
                </c:pt>
                <c:pt idx="270">
                  <c:v>418.5</c:v>
                </c:pt>
                <c:pt idx="271">
                  <c:v>159</c:v>
                </c:pt>
                <c:pt idx="272">
                  <c:v>504</c:v>
                </c:pt>
                <c:pt idx="273">
                  <c:v>231</c:v>
                </c:pt>
                <c:pt idx="274">
                  <c:v>290</c:v>
                </c:pt>
                <c:pt idx="275">
                  <c:v>303</c:v>
                </c:pt>
                <c:pt idx="276">
                  <c:v>223.5</c:v>
                </c:pt>
                <c:pt idx="277">
                  <c:v>300</c:v>
                </c:pt>
                <c:pt idx="278">
                  <c:v>276</c:v>
                </c:pt>
                <c:pt idx="279">
                  <c:v>142</c:v>
                </c:pt>
                <c:pt idx="280">
                  <c:v>285</c:v>
                </c:pt>
                <c:pt idx="281">
                  <c:v>396</c:v>
                </c:pt>
                <c:pt idx="282">
                  <c:v>265</c:v>
                </c:pt>
                <c:pt idx="283">
                  <c:v>151.5</c:v>
                </c:pt>
                <c:pt idx="284">
                  <c:v>361.5</c:v>
                </c:pt>
                <c:pt idx="285">
                  <c:v>210</c:v>
                </c:pt>
                <c:pt idx="286">
                  <c:v>288</c:v>
                </c:pt>
                <c:pt idx="287">
                  <c:v>174</c:v>
                </c:pt>
                <c:pt idx="288">
                  <c:v>260</c:v>
                </c:pt>
                <c:pt idx="289">
                  <c:v>197</c:v>
                </c:pt>
                <c:pt idx="290">
                  <c:v>276</c:v>
                </c:pt>
                <c:pt idx="291">
                  <c:v>137</c:v>
                </c:pt>
                <c:pt idx="292">
                  <c:v>132</c:v>
                </c:pt>
                <c:pt idx="293">
                  <c:v>224</c:v>
                </c:pt>
                <c:pt idx="294">
                  <c:v>131</c:v>
                </c:pt>
                <c:pt idx="295">
                  <c:v>210</c:v>
                </c:pt>
                <c:pt idx="296">
                  <c:v>498</c:v>
                </c:pt>
                <c:pt idx="297">
                  <c:v>284</c:v>
                </c:pt>
                <c:pt idx="298">
                  <c:v>150</c:v>
                </c:pt>
                <c:pt idx="299">
                  <c:v>289.5</c:v>
                </c:pt>
                <c:pt idx="300">
                  <c:v>237</c:v>
                </c:pt>
                <c:pt idx="301">
                  <c:v>136</c:v>
                </c:pt>
                <c:pt idx="302">
                  <c:v>424.5</c:v>
                </c:pt>
                <c:pt idx="303">
                  <c:v>574</c:v>
                </c:pt>
                <c:pt idx="304">
                  <c:v>391.5</c:v>
                </c:pt>
                <c:pt idx="305">
                  <c:v>382.5</c:v>
                </c:pt>
                <c:pt idx="306">
                  <c:v>436.5</c:v>
                </c:pt>
                <c:pt idx="307">
                  <c:v>578</c:v>
                </c:pt>
                <c:pt idx="308">
                  <c:v>328.5</c:v>
                </c:pt>
                <c:pt idx="309">
                  <c:v>590</c:v>
                </c:pt>
                <c:pt idx="310">
                  <c:v>446</c:v>
                </c:pt>
                <c:pt idx="311">
                  <c:v>226</c:v>
                </c:pt>
                <c:pt idx="312">
                  <c:v>231</c:v>
                </c:pt>
                <c:pt idx="313">
                  <c:v>315</c:v>
                </c:pt>
                <c:pt idx="314">
                  <c:v>220</c:v>
                </c:pt>
                <c:pt idx="315">
                  <c:v>264</c:v>
                </c:pt>
                <c:pt idx="316">
                  <c:v>358</c:v>
                </c:pt>
                <c:pt idx="317">
                  <c:v>498</c:v>
                </c:pt>
                <c:pt idx="318">
                  <c:v>448</c:v>
                </c:pt>
                <c:pt idx="319">
                  <c:v>578</c:v>
                </c:pt>
                <c:pt idx="320">
                  <c:v>402</c:v>
                </c:pt>
                <c:pt idx="321">
                  <c:v>466</c:v>
                </c:pt>
                <c:pt idx="322">
                  <c:v>330</c:v>
                </c:pt>
                <c:pt idx="323">
                  <c:v>214.5</c:v>
                </c:pt>
                <c:pt idx="324">
                  <c:v>190.5</c:v>
                </c:pt>
                <c:pt idx="325">
                  <c:v>270</c:v>
                </c:pt>
                <c:pt idx="326">
                  <c:v>109</c:v>
                </c:pt>
                <c:pt idx="327">
                  <c:v>384</c:v>
                </c:pt>
                <c:pt idx="328">
                  <c:v>286</c:v>
                </c:pt>
                <c:pt idx="329">
                  <c:v>278</c:v>
                </c:pt>
                <c:pt idx="330">
                  <c:v>264</c:v>
                </c:pt>
                <c:pt idx="331">
                  <c:v>179</c:v>
                </c:pt>
                <c:pt idx="332">
                  <c:v>265.5</c:v>
                </c:pt>
                <c:pt idx="333">
                  <c:v>357</c:v>
                </c:pt>
                <c:pt idx="334">
                  <c:v>737.5</c:v>
                </c:pt>
                <c:pt idx="335">
                  <c:v>272</c:v>
                </c:pt>
                <c:pt idx="336">
                  <c:v>236</c:v>
                </c:pt>
                <c:pt idx="337">
                  <c:v>267</c:v>
                </c:pt>
                <c:pt idx="338">
                  <c:v>450</c:v>
                </c:pt>
                <c:pt idx="339">
                  <c:v>486</c:v>
                </c:pt>
                <c:pt idx="340">
                  <c:v>217.5</c:v>
                </c:pt>
                <c:pt idx="341">
                  <c:v>274.5</c:v>
                </c:pt>
                <c:pt idx="342">
                  <c:v>221.45</c:v>
                </c:pt>
                <c:pt idx="343">
                  <c:v>174</c:v>
                </c:pt>
                <c:pt idx="344">
                  <c:v>206</c:v>
                </c:pt>
                <c:pt idx="345">
                  <c:v>539.65</c:v>
                </c:pt>
                <c:pt idx="346">
                  <c:v>677.5</c:v>
                </c:pt>
                <c:pt idx="347">
                  <c:v>157.5</c:v>
                </c:pt>
                <c:pt idx="348">
                  <c:v>680</c:v>
                </c:pt>
                <c:pt idx="349">
                  <c:v>580</c:v>
                </c:pt>
                <c:pt idx="350">
                  <c:v>538</c:v>
                </c:pt>
                <c:pt idx="351">
                  <c:v>252.5</c:v>
                </c:pt>
                <c:pt idx="352">
                  <c:v>348</c:v>
                </c:pt>
                <c:pt idx="353">
                  <c:v>387.5</c:v>
                </c:pt>
              </c:numCache>
            </c:numRef>
          </c:yVal>
          <c:smooth val="0"/>
        </c:ser>
        <c:dLbls>
          <c:showLegendKey val="0"/>
          <c:showVal val="0"/>
          <c:showCatName val="0"/>
          <c:showSerName val="0"/>
          <c:showPercent val="0"/>
          <c:showBubbleSize val="0"/>
        </c:dLbls>
        <c:axId val="270114960"/>
        <c:axId val="270112160"/>
      </c:scatterChart>
      <c:valAx>
        <c:axId val="270114960"/>
        <c:scaling>
          <c:orientation val="minMax"/>
        </c:scaling>
        <c:delete val="0"/>
        <c:axPos val="b"/>
        <c:majorGridlines>
          <c:spPr>
            <a:ln w="9525" cap="flat" cmpd="sng" algn="ctr">
              <a:solidFill>
                <a:schemeClr val="tx1">
                  <a:lumMod val="15000"/>
                  <a:lumOff val="85000"/>
                </a:schemeClr>
              </a:solidFill>
              <a:round/>
            </a:ln>
            <a:effectLst/>
          </c:spPr>
        </c:majorGridlines>
        <c:title>
          <c:tx>
            <c:strRef>
              <c:f>'2 Variable Scatter'!$B$117</c:f>
              <c:strCache>
                <c:ptCount val="1"/>
                <c:pt idx="0">
                  <c:v>Temperature X</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112160"/>
        <c:crosses val="autoZero"/>
        <c:crossBetween val="midCat"/>
      </c:valAx>
      <c:valAx>
        <c:axId val="270112160"/>
        <c:scaling>
          <c:orientation val="minMax"/>
        </c:scaling>
        <c:delete val="0"/>
        <c:axPos val="l"/>
        <c:majorGridlines>
          <c:spPr>
            <a:ln w="9525" cap="flat" cmpd="sng" algn="ctr">
              <a:solidFill>
                <a:schemeClr val="tx1">
                  <a:lumMod val="15000"/>
                  <a:lumOff val="85000"/>
                </a:schemeClr>
              </a:solidFill>
              <a:round/>
            </a:ln>
            <a:effectLst/>
          </c:spPr>
        </c:majorGridlines>
        <c:title>
          <c:tx>
            <c:strRef>
              <c:f>'2 Variable Scatter'!$C$117</c:f>
              <c:strCache>
                <c:ptCount val="1"/>
                <c:pt idx="0">
                  <c:v>Energy Expense 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114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2</xdr:col>
      <xdr:colOff>576409</xdr:colOff>
      <xdr:row>7</xdr:row>
      <xdr:rowOff>111158</xdr:rowOff>
    </xdr:from>
    <xdr:to>
      <xdr:col>6</xdr:col>
      <xdr:colOff>592121</xdr:colOff>
      <xdr:row>21</xdr:row>
      <xdr:rowOff>45956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8</xdr:col>
      <xdr:colOff>3894</xdr:colOff>
      <xdr:row>0</xdr:row>
      <xdr:rowOff>112657</xdr:rowOff>
    </xdr:from>
    <xdr:ext cx="3267395" cy="1566546"/>
    <mc:AlternateContent xmlns:mc="http://schemas.openxmlformats.org/markup-compatibility/2006" xmlns:a14="http://schemas.microsoft.com/office/drawing/2010/main">
      <mc:Choice Requires="a14">
        <xdr:sp macro="" textlink="">
          <xdr:nvSpPr>
            <xdr:cNvPr id="2" name="TextBox 1"/>
            <xdr:cNvSpPr txBox="1"/>
          </xdr:nvSpPr>
          <xdr:spPr>
            <a:xfrm>
              <a:off x="7519119" y="112657"/>
              <a:ext cx="3267395"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2" name="TextBox 1"/>
            <xdr:cNvSpPr txBox="1"/>
          </xdr:nvSpPr>
          <xdr:spPr>
            <a:xfrm>
              <a:off x="7519119" y="112657"/>
              <a:ext cx="3267395"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oneCellAnchor>
  <xdr:oneCellAnchor>
    <xdr:from>
      <xdr:col>13</xdr:col>
      <xdr:colOff>414337</xdr:colOff>
      <xdr:row>0</xdr:row>
      <xdr:rowOff>152400</xdr:rowOff>
    </xdr:from>
    <xdr:ext cx="65" cy="172227"/>
    <xdr:sp macro="" textlink="">
      <xdr:nvSpPr>
        <xdr:cNvPr id="3" name="TextBox 2"/>
        <xdr:cNvSpPr txBox="1"/>
      </xdr:nvSpPr>
      <xdr:spPr>
        <a:xfrm>
          <a:off x="13596937" y="15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4" name="TextBox 3"/>
        <xdr:cNvSpPr txBox="1"/>
      </xdr:nvSpPr>
      <xdr:spPr>
        <a:xfrm>
          <a:off x="1359693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5" name="TextBox 4"/>
        <xdr:cNvSpPr txBox="1"/>
      </xdr:nvSpPr>
      <xdr:spPr>
        <a:xfrm>
          <a:off x="1359693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1933016</xdr:colOff>
      <xdr:row>17</xdr:row>
      <xdr:rowOff>157442</xdr:rowOff>
    </xdr:from>
    <xdr:ext cx="4191000" cy="3342409"/>
    <mc:AlternateContent xmlns:mc="http://schemas.openxmlformats.org/markup-compatibility/2006" xmlns:a14="http://schemas.microsoft.com/office/drawing/2010/main">
      <mc:Choice Requires="a14">
        <xdr:sp macro="" textlink="">
          <xdr:nvSpPr>
            <xdr:cNvPr id="6" name="TextBox 5"/>
            <xdr:cNvSpPr txBox="1"/>
          </xdr:nvSpPr>
          <xdr:spPr>
            <a:xfrm>
              <a:off x="10667441" y="4081742"/>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Estimated Simple Linear Regression Equation:</a:t>
              </a:r>
              <a:br>
                <a:rPr lang="en-US" sz="1100">
                  <a:solidFill>
                    <a:schemeClr val="tx1"/>
                  </a:solidFill>
                  <a:effectLst/>
                  <a:latin typeface="+mn-lt"/>
                  <a:ea typeface="+mn-ea"/>
                  <a:cs typeface="+mn-cs"/>
                </a:rPr>
              </a:b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600" b="1" baseline="0">
                  <a:solidFill>
                    <a:schemeClr val="tx1"/>
                  </a:solidFill>
                  <a:effectLst/>
                  <a:latin typeface="+mn-lt"/>
                  <a:ea typeface="+mn-ea"/>
                  <a:cs typeface="+mn-cs"/>
                </a:rPr>
                <a:t>y = f(x) = m*x + b</a:t>
              </a:r>
              <a:endParaRPr lang="en-US" sz="1600" b="1">
                <a:effectLst/>
              </a:endParaRPr>
            </a:p>
            <a:p>
              <a:pPr algn="l"/>
              <a:endParaRPr lang="en-US" sz="1200"/>
            </a:p>
            <a:p>
              <a:pPr algn="l"/>
              <a14:m>
                <m:oMath xmlns:m="http://schemas.openxmlformats.org/officeDocument/2006/math">
                  <m:acc>
                    <m:accPr>
                      <m:chr m:val="̂"/>
                      <m:ctrlPr>
                        <a:rPr lang="en-US" sz="1600" b="1" i="1">
                          <a:latin typeface="Cambria Math" panose="02040503050406030204" pitchFamily="18" charset="0"/>
                        </a:rPr>
                      </m:ctrlPr>
                    </m:accPr>
                    <m:e>
                      <m:r>
                        <a:rPr lang="en-US" sz="1600" b="1" i="1">
                          <a:latin typeface="Cambria Math"/>
                        </a:rPr>
                        <m:t>𝒚</m:t>
                      </m:r>
                    </m:e>
                  </m:acc>
                </m:oMath>
              </a14:m>
              <a:r>
                <a:rPr lang="en-US" sz="1600" b="1" baseline="-25000"/>
                <a:t>i</a:t>
              </a:r>
              <a:r>
                <a:rPr lang="en-US" sz="1600" b="1"/>
                <a:t> = b</a:t>
              </a:r>
              <a:r>
                <a:rPr lang="en-US" sz="1600" b="1" baseline="-25000"/>
                <a:t>0</a:t>
              </a:r>
              <a:r>
                <a:rPr lang="en-US" sz="1600" b="1"/>
                <a:t> + b</a:t>
              </a:r>
              <a:r>
                <a:rPr lang="en-US" sz="1600" b="1" baseline="-25000"/>
                <a:t>1</a:t>
              </a:r>
              <a:r>
                <a:rPr lang="en-US" sz="1600" b="1"/>
                <a:t>x</a:t>
              </a:r>
              <a:r>
                <a:rPr lang="en-US" sz="1600" b="1" baseline="-25000"/>
                <a:t>i</a:t>
              </a:r>
              <a:r>
                <a:rPr lang="en-US" sz="1600" b="1" baseline="0"/>
                <a:t> </a:t>
              </a:r>
              <a:endParaRPr lang="en-US" sz="16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br>
                <a:rPr lang="en-US" sz="1600" baseline="0">
                  <a:solidFill>
                    <a:schemeClr val="tx1"/>
                  </a:solidFill>
                  <a:effectLst/>
                  <a:latin typeface="+mn-lt"/>
                  <a:ea typeface="+mn-ea"/>
                  <a:cs typeface="+mn-cs"/>
                </a:rPr>
              </a:br>
              <a:endParaRPr lang="en-US" sz="10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r>
                        <a:rPr lang="en-US" sz="2400" b="0" i="1">
                          <a:solidFill>
                            <a:schemeClr val="tx1"/>
                          </a:solidFill>
                          <a:effectLst/>
                          <a:latin typeface="Cambria Math"/>
                          <a:ea typeface="+mn-ea"/>
                          <a:cs typeface="+mn-cs"/>
                        </a:rPr>
                        <m:t>𝑦𝑖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𝑌𝑏𝑎𝑟</m:t>
                      </m:r>
                      <m:r>
                        <a:rPr lang="en-US" sz="2400" b="0" i="1">
                          <a:solidFill>
                            <a:schemeClr val="tx1"/>
                          </a:solidFill>
                          <a:effectLst/>
                          <a:latin typeface="Cambria Math"/>
                          <a:ea typeface="+mn-ea"/>
                          <a:cs typeface="+mn-cs"/>
                        </a:rPr>
                        <m:t>)</m:t>
                      </m:r>
                    </m:num>
                    <m:den>
                      <m:r>
                        <a:rPr lang="el-GR" sz="2400" b="0" i="1">
                          <a:solidFill>
                            <a:schemeClr val="tx1"/>
                          </a:solidFill>
                          <a:effectLst/>
                          <a:latin typeface="Cambria Math"/>
                          <a:ea typeface="+mn-ea"/>
                          <a:cs typeface="+mn-cs"/>
                        </a:rPr>
                        <m:t>𝛴</m:t>
                      </m:r>
                      <m:d>
                        <m:dPr>
                          <m:ctrlPr>
                            <a:rPr lang="el-GR"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baseline="30000">
                          <a:solidFill>
                            <a:schemeClr val="tx1"/>
                          </a:solidFill>
                          <a:effectLst/>
                          <a:latin typeface="Cambria Math"/>
                          <a:ea typeface="+mn-ea"/>
                          <a:cs typeface="+mn-cs"/>
                        </a:rPr>
                        <m:t>2</m:t>
                      </m:r>
                    </m:den>
                  </m:f>
                </m:oMath>
              </a14:m>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Choice>
      <mc:Fallback xmlns="">
        <xdr:sp macro="" textlink="">
          <xdr:nvSpPr>
            <xdr:cNvPr id="6" name="TextBox 5"/>
            <xdr:cNvSpPr txBox="1"/>
          </xdr:nvSpPr>
          <xdr:spPr>
            <a:xfrm>
              <a:off x="10667441" y="4081742"/>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Estimated Simple Linear Regression Equation:</a:t>
              </a:r>
              <a:br>
                <a:rPr lang="en-US" sz="1100">
                  <a:solidFill>
                    <a:schemeClr val="tx1"/>
                  </a:solidFill>
                  <a:effectLst/>
                  <a:latin typeface="+mn-lt"/>
                  <a:ea typeface="+mn-ea"/>
                  <a:cs typeface="+mn-cs"/>
                </a:rPr>
              </a:b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600" b="1" baseline="0">
                  <a:solidFill>
                    <a:schemeClr val="tx1"/>
                  </a:solidFill>
                  <a:effectLst/>
                  <a:latin typeface="+mn-lt"/>
                  <a:ea typeface="+mn-ea"/>
                  <a:cs typeface="+mn-cs"/>
                </a:rPr>
                <a:t>y = f(x) = m*x + b</a:t>
              </a:r>
              <a:endParaRPr lang="en-US" sz="1600" b="1">
                <a:effectLst/>
              </a:endParaRPr>
            </a:p>
            <a:p>
              <a:pPr algn="l"/>
              <a:endParaRPr lang="en-US" sz="1200"/>
            </a:p>
            <a:p>
              <a:pPr algn="l"/>
              <a:r>
                <a:rPr lang="en-US" sz="1600" b="1" i="0">
                  <a:latin typeface="Cambria Math"/>
                </a:rPr>
                <a:t>𝒚</a:t>
              </a:r>
              <a:r>
                <a:rPr lang="en-US" sz="1600" b="1" i="0">
                  <a:latin typeface="Cambria Math" panose="02040503050406030204" pitchFamily="18" charset="0"/>
                </a:rPr>
                <a:t> ̂</a:t>
              </a:r>
              <a:r>
                <a:rPr lang="en-US" sz="1600" b="1" baseline="-25000"/>
                <a:t>i</a:t>
              </a:r>
              <a:r>
                <a:rPr lang="en-US" sz="1600" b="1"/>
                <a:t> = b</a:t>
              </a:r>
              <a:r>
                <a:rPr lang="en-US" sz="1600" b="1" baseline="-25000"/>
                <a:t>0</a:t>
              </a:r>
              <a:r>
                <a:rPr lang="en-US" sz="1600" b="1"/>
                <a:t> + b</a:t>
              </a:r>
              <a:r>
                <a:rPr lang="en-US" sz="1600" b="1" baseline="-25000"/>
                <a:t>1</a:t>
              </a:r>
              <a:r>
                <a:rPr lang="en-US" sz="1600" b="1"/>
                <a:t>x</a:t>
              </a:r>
              <a:r>
                <a:rPr lang="en-US" sz="1600" b="1" baseline="-25000"/>
                <a:t>i</a:t>
              </a:r>
              <a:r>
                <a:rPr lang="en-US" sz="1600" b="1" baseline="0"/>
                <a:t> </a:t>
              </a:r>
              <a:endParaRPr lang="en-US" sz="16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br>
                <a:rPr lang="en-US" sz="1600" baseline="0">
                  <a:solidFill>
                    <a:schemeClr val="tx1"/>
                  </a:solidFill>
                  <a:effectLst/>
                  <a:latin typeface="+mn-lt"/>
                  <a:ea typeface="+mn-ea"/>
                  <a:cs typeface="+mn-cs"/>
                </a:rPr>
              </a:br>
              <a:endParaRPr lang="en-US" sz="10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∗(𝑦𝑖 −𝑌𝑏𝑎𝑟)</a:t>
              </a:r>
              <a:r>
                <a:rPr lang="en-US" sz="2400" b="0" i="0">
                  <a:solidFill>
                    <a:schemeClr val="tx1"/>
                  </a:solidFill>
                  <a:effectLst/>
                  <a:latin typeface="Cambria Math" panose="02040503050406030204" pitchFamily="18" charset="0"/>
                  <a:ea typeface="+mn-ea"/>
                  <a:cs typeface="+mn-cs"/>
                </a:rPr>
                <a:t>)/</a:t>
              </a:r>
              <a:r>
                <a:rPr lang="el-GR" sz="2400" b="0" i="0">
                  <a:solidFill>
                    <a:schemeClr val="tx1"/>
                  </a:solidFill>
                  <a:effectLst/>
                  <a:latin typeface="Cambria Math"/>
                  <a:ea typeface="+mn-ea"/>
                  <a:cs typeface="+mn-cs"/>
                </a:rPr>
                <a:t>𝛴</a:t>
              </a:r>
              <a:r>
                <a:rPr lang="el-GR"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baseline="30000">
                  <a:solidFill>
                    <a:schemeClr val="tx1"/>
                  </a:solidFill>
                  <a:effectLst/>
                  <a:latin typeface="Cambria Math"/>
                  <a:ea typeface="+mn-ea"/>
                  <a:cs typeface="+mn-cs"/>
                </a:rPr>
                <a:t>2</a:t>
              </a:r>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Fallback>
    </mc:AlternateContent>
    <xdr:clientData/>
  </xdr:oneCellAnchor>
  <xdr:twoCellAnchor>
    <xdr:from>
      <xdr:col>0</xdr:col>
      <xdr:colOff>142875</xdr:colOff>
      <xdr:row>43</xdr:row>
      <xdr:rowOff>142875</xdr:rowOff>
    </xdr:from>
    <xdr:to>
      <xdr:col>4</xdr:col>
      <xdr:colOff>47625</xdr:colOff>
      <xdr:row>58</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24</xdr:row>
      <xdr:rowOff>0</xdr:rowOff>
    </xdr:from>
    <xdr:ext cx="3267395" cy="1238250"/>
    <mc:AlternateContent xmlns:mc="http://schemas.openxmlformats.org/markup-compatibility/2006" xmlns:a14="http://schemas.microsoft.com/office/drawing/2010/main">
      <mc:Choice Requires="a14">
        <xdr:sp macro="" textlink="">
          <xdr:nvSpPr>
            <xdr:cNvPr id="8" name="TextBox 7"/>
            <xdr:cNvSpPr txBox="1"/>
          </xdr:nvSpPr>
          <xdr:spPr>
            <a:xfrm>
              <a:off x="7515225" y="5410200"/>
              <a:ext cx="3267395" cy="123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panose="02040503050406030204" pitchFamily="18" charset="0"/>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panose="02040503050406030204" pitchFamily="18" charset="0"/>
                              <a:ea typeface="+mn-ea"/>
                              <a:cs typeface="+mn-cs"/>
                            </a:rPr>
                            <m:t>𝑥</m:t>
                          </m:r>
                          <m:r>
                            <a:rPr lang="en-US" sz="2400" b="0" i="1" baseline="-25000">
                              <a:solidFill>
                                <a:schemeClr val="tx1"/>
                              </a:solidFill>
                              <a:effectLst/>
                              <a:latin typeface="Cambria Math" panose="02040503050406030204" pitchFamily="18" charset="0"/>
                              <a:ea typeface="+mn-ea"/>
                              <a:cs typeface="+mn-cs"/>
                            </a:rPr>
                            <m:t>𝑖</m:t>
                          </m:r>
                          <m:r>
                            <a:rPr lang="en-US" sz="2400" b="0" i="1">
                              <a:solidFill>
                                <a:schemeClr val="tx1"/>
                              </a:solidFill>
                              <a:effectLst/>
                              <a:latin typeface="Cambria Math" panose="02040503050406030204" pitchFamily="18" charset="0"/>
                              <a:ea typeface="+mn-ea"/>
                              <a:cs typeface="+mn-cs"/>
                            </a:rPr>
                            <m:t> −</m:t>
                          </m:r>
                          <m:r>
                            <a:rPr lang="en-US" sz="2400" b="0" i="1">
                              <a:solidFill>
                                <a:schemeClr val="tx1"/>
                              </a:solidFill>
                              <a:effectLst/>
                              <a:latin typeface="Cambria Math" panose="02040503050406030204" pitchFamily="18" charset="0"/>
                              <a:ea typeface="+mn-ea"/>
                              <a:cs typeface="+mn-cs"/>
                            </a:rPr>
                            <m:t>𝑋𝑏𝑎𝑟</m:t>
                          </m:r>
                        </m:e>
                      </m:d>
                      <m:r>
                        <a:rPr lang="en-US" sz="2400" b="0" i="1">
                          <a:solidFill>
                            <a:schemeClr val="tx1"/>
                          </a:solidFill>
                          <a:effectLst/>
                          <a:latin typeface="Cambria Math" panose="02040503050406030204" pitchFamily="18" charset="0"/>
                          <a:ea typeface="+mn-ea"/>
                          <a:cs typeface="+mn-cs"/>
                        </a:rPr>
                        <m:t>^2</m:t>
                      </m:r>
                    </m:num>
                    <m:den>
                      <m:r>
                        <a:rPr lang="en-US" sz="2400" b="0" i="1">
                          <a:solidFill>
                            <a:schemeClr val="tx1"/>
                          </a:solidFill>
                          <a:effectLst/>
                          <a:latin typeface="Cambria Math" panose="02040503050406030204" pitchFamily="18" charset="0"/>
                          <a:ea typeface="+mn-ea"/>
                          <a:cs typeface="+mn-cs"/>
                        </a:rPr>
                        <m:t>𝑛</m:t>
                      </m:r>
                      <m:r>
                        <a:rPr lang="en-US" sz="2400" b="0" i="1">
                          <a:solidFill>
                            <a:schemeClr val="tx1"/>
                          </a:solidFill>
                          <a:effectLst/>
                          <a:latin typeface="Cambria Math" panose="02040503050406030204" pitchFamily="18" charset="0"/>
                          <a:ea typeface="+mn-ea"/>
                          <a:cs typeface="+mn-cs"/>
                        </a:rPr>
                        <m:t> −1</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8" name="TextBox 7"/>
            <xdr:cNvSpPr txBox="1"/>
          </xdr:nvSpPr>
          <xdr:spPr>
            <a:xfrm>
              <a:off x="7515225" y="5410200"/>
              <a:ext cx="3267395" cy="123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panose="02040503050406030204" pitchFamily="18" charset="0"/>
                  <a:ea typeface="+mn-ea"/>
                  <a:cs typeface="+mn-cs"/>
                </a:rPr>
                <a:t>Σ</a:t>
              </a:r>
              <a:r>
                <a:rPr lang="en-US" sz="2400" b="0" i="0">
                  <a:solidFill>
                    <a:schemeClr val="tx1"/>
                  </a:solidFill>
                  <a:effectLst/>
                  <a:latin typeface="Cambria Math" panose="02040503050406030204" pitchFamily="18" charset="0"/>
                  <a:ea typeface="+mn-ea"/>
                  <a:cs typeface="+mn-cs"/>
                </a:rPr>
                <a:t>(𝑥</a:t>
              </a:r>
              <a:r>
                <a:rPr lang="en-US" sz="2400" b="0" i="0" baseline="-25000">
                  <a:solidFill>
                    <a:schemeClr val="tx1"/>
                  </a:solidFill>
                  <a:effectLst/>
                  <a:latin typeface="Cambria Math" panose="02040503050406030204" pitchFamily="18" charset="0"/>
                  <a:ea typeface="+mn-ea"/>
                  <a:cs typeface="+mn-cs"/>
                </a:rPr>
                <a:t>𝑖</a:t>
              </a:r>
              <a:r>
                <a:rPr lang="en-US" sz="2400" b="0" i="0">
                  <a:solidFill>
                    <a:schemeClr val="tx1"/>
                  </a:solidFill>
                  <a:effectLst/>
                  <a:latin typeface="Cambria Math" panose="02040503050406030204" pitchFamily="18" charset="0"/>
                  <a:ea typeface="+mn-ea"/>
                  <a:cs typeface="+mn-cs"/>
                </a:rPr>
                <a:t> −𝑋𝑏𝑎𝑟)^2)/(𝑛 −1)</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3894</xdr:colOff>
      <xdr:row>0</xdr:row>
      <xdr:rowOff>112657</xdr:rowOff>
    </xdr:from>
    <xdr:ext cx="3267395" cy="1566546"/>
    <mc:AlternateContent xmlns:mc="http://schemas.openxmlformats.org/markup-compatibility/2006" xmlns:a14="http://schemas.microsoft.com/office/drawing/2010/main">
      <mc:Choice Requires="a14">
        <xdr:sp macro="" textlink="">
          <xdr:nvSpPr>
            <xdr:cNvPr id="2" name="TextBox 1"/>
            <xdr:cNvSpPr txBox="1"/>
          </xdr:nvSpPr>
          <xdr:spPr>
            <a:xfrm>
              <a:off x="7519119" y="112657"/>
              <a:ext cx="3267395"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2" name="TextBox 1"/>
            <xdr:cNvSpPr txBox="1"/>
          </xdr:nvSpPr>
          <xdr:spPr>
            <a:xfrm>
              <a:off x="7519119" y="112657"/>
              <a:ext cx="3267395"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oneCellAnchor>
  <xdr:oneCellAnchor>
    <xdr:from>
      <xdr:col>13</xdr:col>
      <xdr:colOff>414337</xdr:colOff>
      <xdr:row>0</xdr:row>
      <xdr:rowOff>152400</xdr:rowOff>
    </xdr:from>
    <xdr:ext cx="65" cy="172227"/>
    <xdr:sp macro="" textlink="">
      <xdr:nvSpPr>
        <xdr:cNvPr id="3" name="TextBox 2"/>
        <xdr:cNvSpPr txBox="1"/>
      </xdr:nvSpPr>
      <xdr:spPr>
        <a:xfrm>
          <a:off x="13596937" y="15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4" name="TextBox 3"/>
        <xdr:cNvSpPr txBox="1"/>
      </xdr:nvSpPr>
      <xdr:spPr>
        <a:xfrm>
          <a:off x="1359693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5" name="TextBox 4"/>
        <xdr:cNvSpPr txBox="1"/>
      </xdr:nvSpPr>
      <xdr:spPr>
        <a:xfrm>
          <a:off x="1359693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580466</xdr:colOff>
      <xdr:row>6</xdr:row>
      <xdr:rowOff>62192</xdr:rowOff>
    </xdr:from>
    <xdr:ext cx="4191000" cy="3342409"/>
    <mc:AlternateContent xmlns:mc="http://schemas.openxmlformats.org/markup-compatibility/2006" xmlns:a14="http://schemas.microsoft.com/office/drawing/2010/main">
      <mc:Choice Requires="a14">
        <xdr:sp macro="" textlink="">
          <xdr:nvSpPr>
            <xdr:cNvPr id="6" name="TextBox 5"/>
            <xdr:cNvSpPr txBox="1"/>
          </xdr:nvSpPr>
          <xdr:spPr>
            <a:xfrm>
              <a:off x="7486091" y="1776692"/>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Estimated Simple Linear Regression Equation:</a:t>
              </a:r>
              <a:br>
                <a:rPr lang="en-US" sz="1100">
                  <a:solidFill>
                    <a:schemeClr val="tx1"/>
                  </a:solidFill>
                  <a:effectLst/>
                  <a:latin typeface="+mn-lt"/>
                  <a:ea typeface="+mn-ea"/>
                  <a:cs typeface="+mn-cs"/>
                </a:rPr>
              </a:b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600" b="1" baseline="0">
                  <a:solidFill>
                    <a:schemeClr val="tx1"/>
                  </a:solidFill>
                  <a:effectLst/>
                  <a:latin typeface="+mn-lt"/>
                  <a:ea typeface="+mn-ea"/>
                  <a:cs typeface="+mn-cs"/>
                </a:rPr>
                <a:t>y = f(x) = m*x + b</a:t>
              </a:r>
              <a:endParaRPr lang="en-US" sz="1600" b="1">
                <a:effectLst/>
              </a:endParaRPr>
            </a:p>
            <a:p>
              <a:pPr algn="l"/>
              <a:endParaRPr lang="en-US" sz="1200"/>
            </a:p>
            <a:p>
              <a:pPr algn="l"/>
              <a14:m>
                <m:oMath xmlns:m="http://schemas.openxmlformats.org/officeDocument/2006/math">
                  <m:acc>
                    <m:accPr>
                      <m:chr m:val="̂"/>
                      <m:ctrlPr>
                        <a:rPr lang="en-US" sz="1600" b="1" i="1">
                          <a:latin typeface="Cambria Math" panose="02040503050406030204" pitchFamily="18" charset="0"/>
                        </a:rPr>
                      </m:ctrlPr>
                    </m:accPr>
                    <m:e>
                      <m:r>
                        <a:rPr lang="en-US" sz="1600" b="1" i="1">
                          <a:latin typeface="Cambria Math"/>
                        </a:rPr>
                        <m:t>𝒚</m:t>
                      </m:r>
                    </m:e>
                  </m:acc>
                </m:oMath>
              </a14:m>
              <a:r>
                <a:rPr lang="en-US" sz="1600" b="1" baseline="-25000"/>
                <a:t>i</a:t>
              </a:r>
              <a:r>
                <a:rPr lang="en-US" sz="1600" b="1"/>
                <a:t> = b</a:t>
              </a:r>
              <a:r>
                <a:rPr lang="en-US" sz="1600" b="1" baseline="-25000"/>
                <a:t>0</a:t>
              </a:r>
              <a:r>
                <a:rPr lang="en-US" sz="1600" b="1"/>
                <a:t> + b</a:t>
              </a:r>
              <a:r>
                <a:rPr lang="en-US" sz="1600" b="1" baseline="-25000"/>
                <a:t>1</a:t>
              </a:r>
              <a:r>
                <a:rPr lang="en-US" sz="1600" b="1"/>
                <a:t>x</a:t>
              </a:r>
              <a:r>
                <a:rPr lang="en-US" sz="1600" b="1" baseline="-25000"/>
                <a:t>i</a:t>
              </a:r>
              <a:r>
                <a:rPr lang="en-US" sz="1600" b="1" baseline="0"/>
                <a:t> </a:t>
              </a:r>
              <a:endParaRPr lang="en-US" sz="16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br>
                <a:rPr lang="en-US" sz="1600" baseline="0">
                  <a:solidFill>
                    <a:schemeClr val="tx1"/>
                  </a:solidFill>
                  <a:effectLst/>
                  <a:latin typeface="+mn-lt"/>
                  <a:ea typeface="+mn-ea"/>
                  <a:cs typeface="+mn-cs"/>
                </a:rPr>
              </a:br>
              <a:endParaRPr lang="en-US" sz="10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r>
                        <a:rPr lang="en-US" sz="2400" b="0" i="1">
                          <a:solidFill>
                            <a:schemeClr val="tx1"/>
                          </a:solidFill>
                          <a:effectLst/>
                          <a:latin typeface="Cambria Math"/>
                          <a:ea typeface="+mn-ea"/>
                          <a:cs typeface="+mn-cs"/>
                        </a:rPr>
                        <m:t>𝑦𝑖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𝑌𝑏𝑎𝑟</m:t>
                      </m:r>
                      <m:r>
                        <a:rPr lang="en-US" sz="2400" b="0" i="1">
                          <a:solidFill>
                            <a:schemeClr val="tx1"/>
                          </a:solidFill>
                          <a:effectLst/>
                          <a:latin typeface="Cambria Math"/>
                          <a:ea typeface="+mn-ea"/>
                          <a:cs typeface="+mn-cs"/>
                        </a:rPr>
                        <m:t>)</m:t>
                      </m:r>
                    </m:num>
                    <m:den>
                      <m:r>
                        <a:rPr lang="el-GR" sz="2400" b="0" i="1">
                          <a:solidFill>
                            <a:schemeClr val="tx1"/>
                          </a:solidFill>
                          <a:effectLst/>
                          <a:latin typeface="Cambria Math"/>
                          <a:ea typeface="+mn-ea"/>
                          <a:cs typeface="+mn-cs"/>
                        </a:rPr>
                        <m:t>𝛴</m:t>
                      </m:r>
                      <m:d>
                        <m:dPr>
                          <m:ctrlPr>
                            <a:rPr lang="el-GR"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baseline="30000">
                          <a:solidFill>
                            <a:schemeClr val="tx1"/>
                          </a:solidFill>
                          <a:effectLst/>
                          <a:latin typeface="Cambria Math"/>
                          <a:ea typeface="+mn-ea"/>
                          <a:cs typeface="+mn-cs"/>
                        </a:rPr>
                        <m:t>2</m:t>
                      </m:r>
                    </m:den>
                  </m:f>
                </m:oMath>
              </a14:m>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Choice>
      <mc:Fallback xmlns="">
        <xdr:sp macro="" textlink="">
          <xdr:nvSpPr>
            <xdr:cNvPr id="6" name="TextBox 5"/>
            <xdr:cNvSpPr txBox="1"/>
          </xdr:nvSpPr>
          <xdr:spPr>
            <a:xfrm>
              <a:off x="7486091" y="1776692"/>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Estimated Simple Linear Regression Equation:</a:t>
              </a:r>
              <a:br>
                <a:rPr lang="en-US" sz="1100">
                  <a:solidFill>
                    <a:schemeClr val="tx1"/>
                  </a:solidFill>
                  <a:effectLst/>
                  <a:latin typeface="+mn-lt"/>
                  <a:ea typeface="+mn-ea"/>
                  <a:cs typeface="+mn-cs"/>
                </a:rPr>
              </a:b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600" b="1" baseline="0">
                  <a:solidFill>
                    <a:schemeClr val="tx1"/>
                  </a:solidFill>
                  <a:effectLst/>
                  <a:latin typeface="+mn-lt"/>
                  <a:ea typeface="+mn-ea"/>
                  <a:cs typeface="+mn-cs"/>
                </a:rPr>
                <a:t>y = f(x) = m*x + b</a:t>
              </a:r>
              <a:endParaRPr lang="en-US" sz="1600" b="1">
                <a:effectLst/>
              </a:endParaRPr>
            </a:p>
            <a:p>
              <a:pPr algn="l"/>
              <a:endParaRPr lang="en-US" sz="1200"/>
            </a:p>
            <a:p>
              <a:pPr algn="l"/>
              <a:r>
                <a:rPr lang="en-US" sz="1600" b="1" i="0">
                  <a:latin typeface="Cambria Math"/>
                </a:rPr>
                <a:t>𝒚</a:t>
              </a:r>
              <a:r>
                <a:rPr lang="en-US" sz="1600" b="1" i="0">
                  <a:latin typeface="Cambria Math" panose="02040503050406030204" pitchFamily="18" charset="0"/>
                </a:rPr>
                <a:t> ̂</a:t>
              </a:r>
              <a:r>
                <a:rPr lang="en-US" sz="1600" b="1" baseline="-25000"/>
                <a:t>i</a:t>
              </a:r>
              <a:r>
                <a:rPr lang="en-US" sz="1600" b="1"/>
                <a:t> = b</a:t>
              </a:r>
              <a:r>
                <a:rPr lang="en-US" sz="1600" b="1" baseline="-25000"/>
                <a:t>0</a:t>
              </a:r>
              <a:r>
                <a:rPr lang="en-US" sz="1600" b="1"/>
                <a:t> + b</a:t>
              </a:r>
              <a:r>
                <a:rPr lang="en-US" sz="1600" b="1" baseline="-25000"/>
                <a:t>1</a:t>
              </a:r>
              <a:r>
                <a:rPr lang="en-US" sz="1600" b="1"/>
                <a:t>x</a:t>
              </a:r>
              <a:r>
                <a:rPr lang="en-US" sz="1600" b="1" baseline="-25000"/>
                <a:t>i</a:t>
              </a:r>
              <a:r>
                <a:rPr lang="en-US" sz="1600" b="1" baseline="0"/>
                <a:t> </a:t>
              </a:r>
              <a:endParaRPr lang="en-US" sz="16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br>
                <a:rPr lang="en-US" sz="1600" baseline="0">
                  <a:solidFill>
                    <a:schemeClr val="tx1"/>
                  </a:solidFill>
                  <a:effectLst/>
                  <a:latin typeface="+mn-lt"/>
                  <a:ea typeface="+mn-ea"/>
                  <a:cs typeface="+mn-cs"/>
                </a:rPr>
              </a:br>
              <a:endParaRPr lang="en-US" sz="10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∗(𝑦𝑖 −𝑌𝑏𝑎𝑟)</a:t>
              </a:r>
              <a:r>
                <a:rPr lang="en-US" sz="2400" b="0" i="0">
                  <a:solidFill>
                    <a:schemeClr val="tx1"/>
                  </a:solidFill>
                  <a:effectLst/>
                  <a:latin typeface="Cambria Math" panose="02040503050406030204" pitchFamily="18" charset="0"/>
                  <a:ea typeface="+mn-ea"/>
                  <a:cs typeface="+mn-cs"/>
                </a:rPr>
                <a:t>)/</a:t>
              </a:r>
              <a:r>
                <a:rPr lang="el-GR" sz="2400" b="0" i="0">
                  <a:solidFill>
                    <a:schemeClr val="tx1"/>
                  </a:solidFill>
                  <a:effectLst/>
                  <a:latin typeface="Cambria Math"/>
                  <a:ea typeface="+mn-ea"/>
                  <a:cs typeface="+mn-cs"/>
                </a:rPr>
                <a:t>𝛴</a:t>
              </a:r>
              <a:r>
                <a:rPr lang="el-GR"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baseline="30000">
                  <a:solidFill>
                    <a:schemeClr val="tx1"/>
                  </a:solidFill>
                  <a:effectLst/>
                  <a:latin typeface="Cambria Math"/>
                  <a:ea typeface="+mn-ea"/>
                  <a:cs typeface="+mn-cs"/>
                </a:rPr>
                <a:t>2</a:t>
              </a:r>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Fallback>
    </mc:AlternateContent>
    <xdr:clientData/>
  </xdr:oneCellAnchor>
  <xdr:twoCellAnchor>
    <xdr:from>
      <xdr:col>7</xdr:col>
      <xdr:colOff>61912</xdr:colOff>
      <xdr:row>23</xdr:row>
      <xdr:rowOff>0</xdr:rowOff>
    </xdr:from>
    <xdr:to>
      <xdr:col>11</xdr:col>
      <xdr:colOff>623887</xdr:colOff>
      <xdr:row>37</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8</xdr:col>
      <xdr:colOff>3894</xdr:colOff>
      <xdr:row>0</xdr:row>
      <xdr:rowOff>112657</xdr:rowOff>
    </xdr:from>
    <xdr:ext cx="3267395" cy="1566546"/>
    <mc:AlternateContent xmlns:mc="http://schemas.openxmlformats.org/markup-compatibility/2006" xmlns:a14="http://schemas.microsoft.com/office/drawing/2010/main">
      <mc:Choice Requires="a14">
        <xdr:sp macro="" textlink="">
          <xdr:nvSpPr>
            <xdr:cNvPr id="2" name="TextBox 1"/>
            <xdr:cNvSpPr txBox="1"/>
          </xdr:nvSpPr>
          <xdr:spPr>
            <a:xfrm>
              <a:off x="7519119" y="112657"/>
              <a:ext cx="3267395"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2" name="TextBox 1"/>
            <xdr:cNvSpPr txBox="1"/>
          </xdr:nvSpPr>
          <xdr:spPr>
            <a:xfrm>
              <a:off x="7519119" y="112657"/>
              <a:ext cx="3267395"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oneCellAnchor>
  <xdr:oneCellAnchor>
    <xdr:from>
      <xdr:col>13</xdr:col>
      <xdr:colOff>414337</xdr:colOff>
      <xdr:row>0</xdr:row>
      <xdr:rowOff>152400</xdr:rowOff>
    </xdr:from>
    <xdr:ext cx="65" cy="172227"/>
    <xdr:sp macro="" textlink="">
      <xdr:nvSpPr>
        <xdr:cNvPr id="3" name="TextBox 2"/>
        <xdr:cNvSpPr txBox="1"/>
      </xdr:nvSpPr>
      <xdr:spPr>
        <a:xfrm>
          <a:off x="13596937" y="15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4" name="TextBox 3"/>
        <xdr:cNvSpPr txBox="1"/>
      </xdr:nvSpPr>
      <xdr:spPr>
        <a:xfrm>
          <a:off x="1359693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5" name="TextBox 4"/>
        <xdr:cNvSpPr txBox="1"/>
      </xdr:nvSpPr>
      <xdr:spPr>
        <a:xfrm>
          <a:off x="1359693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580466</xdr:colOff>
      <xdr:row>6</xdr:row>
      <xdr:rowOff>62192</xdr:rowOff>
    </xdr:from>
    <xdr:ext cx="4191000" cy="3342409"/>
    <mc:AlternateContent xmlns:mc="http://schemas.openxmlformats.org/markup-compatibility/2006" xmlns:a14="http://schemas.microsoft.com/office/drawing/2010/main">
      <mc:Choice Requires="a14">
        <xdr:sp macro="" textlink="">
          <xdr:nvSpPr>
            <xdr:cNvPr id="6" name="TextBox 5"/>
            <xdr:cNvSpPr txBox="1"/>
          </xdr:nvSpPr>
          <xdr:spPr>
            <a:xfrm>
              <a:off x="7486091" y="1776692"/>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Estimated Simple Linear Regression Equation:</a:t>
              </a:r>
              <a:br>
                <a:rPr lang="en-US" sz="1100">
                  <a:solidFill>
                    <a:schemeClr val="tx1"/>
                  </a:solidFill>
                  <a:effectLst/>
                  <a:latin typeface="+mn-lt"/>
                  <a:ea typeface="+mn-ea"/>
                  <a:cs typeface="+mn-cs"/>
                </a:rPr>
              </a:b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600" b="1" baseline="0">
                  <a:solidFill>
                    <a:schemeClr val="tx1"/>
                  </a:solidFill>
                  <a:effectLst/>
                  <a:latin typeface="+mn-lt"/>
                  <a:ea typeface="+mn-ea"/>
                  <a:cs typeface="+mn-cs"/>
                </a:rPr>
                <a:t>y = f(x) = m*x + b</a:t>
              </a:r>
              <a:endParaRPr lang="en-US" sz="1600" b="1">
                <a:effectLst/>
              </a:endParaRPr>
            </a:p>
            <a:p>
              <a:pPr algn="l"/>
              <a:endParaRPr lang="en-US" sz="1200"/>
            </a:p>
            <a:p>
              <a:pPr algn="l"/>
              <a14:m>
                <m:oMath xmlns:m="http://schemas.openxmlformats.org/officeDocument/2006/math">
                  <m:acc>
                    <m:accPr>
                      <m:chr m:val="̂"/>
                      <m:ctrlPr>
                        <a:rPr lang="en-US" sz="1600" b="1" i="1">
                          <a:latin typeface="Cambria Math" panose="02040503050406030204" pitchFamily="18" charset="0"/>
                        </a:rPr>
                      </m:ctrlPr>
                    </m:accPr>
                    <m:e>
                      <m:r>
                        <a:rPr lang="en-US" sz="1600" b="1" i="1">
                          <a:latin typeface="Cambria Math"/>
                        </a:rPr>
                        <m:t>𝒚</m:t>
                      </m:r>
                    </m:e>
                  </m:acc>
                </m:oMath>
              </a14:m>
              <a:r>
                <a:rPr lang="en-US" sz="1600" b="1" baseline="-25000"/>
                <a:t>i</a:t>
              </a:r>
              <a:r>
                <a:rPr lang="en-US" sz="1600" b="1"/>
                <a:t> = b</a:t>
              </a:r>
              <a:r>
                <a:rPr lang="en-US" sz="1600" b="1" baseline="-25000"/>
                <a:t>0</a:t>
              </a:r>
              <a:r>
                <a:rPr lang="en-US" sz="1600" b="1"/>
                <a:t> + b</a:t>
              </a:r>
              <a:r>
                <a:rPr lang="en-US" sz="1600" b="1" baseline="-25000"/>
                <a:t>1</a:t>
              </a:r>
              <a:r>
                <a:rPr lang="en-US" sz="1600" b="1"/>
                <a:t>x</a:t>
              </a:r>
              <a:r>
                <a:rPr lang="en-US" sz="1600" b="1" baseline="-25000"/>
                <a:t>i</a:t>
              </a:r>
              <a:r>
                <a:rPr lang="en-US" sz="1600" b="1" baseline="0"/>
                <a:t> </a:t>
              </a:r>
              <a:endParaRPr lang="en-US" sz="16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br>
                <a:rPr lang="en-US" sz="1600" baseline="0">
                  <a:solidFill>
                    <a:schemeClr val="tx1"/>
                  </a:solidFill>
                  <a:effectLst/>
                  <a:latin typeface="+mn-lt"/>
                  <a:ea typeface="+mn-ea"/>
                  <a:cs typeface="+mn-cs"/>
                </a:rPr>
              </a:br>
              <a:endParaRPr lang="en-US" sz="10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r>
                        <a:rPr lang="en-US" sz="2400" b="0" i="1">
                          <a:solidFill>
                            <a:schemeClr val="tx1"/>
                          </a:solidFill>
                          <a:effectLst/>
                          <a:latin typeface="Cambria Math"/>
                          <a:ea typeface="+mn-ea"/>
                          <a:cs typeface="+mn-cs"/>
                        </a:rPr>
                        <m:t>𝑦𝑖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𝑌𝑏𝑎𝑟</m:t>
                      </m:r>
                      <m:r>
                        <a:rPr lang="en-US" sz="2400" b="0" i="1">
                          <a:solidFill>
                            <a:schemeClr val="tx1"/>
                          </a:solidFill>
                          <a:effectLst/>
                          <a:latin typeface="Cambria Math"/>
                          <a:ea typeface="+mn-ea"/>
                          <a:cs typeface="+mn-cs"/>
                        </a:rPr>
                        <m:t>)</m:t>
                      </m:r>
                    </m:num>
                    <m:den>
                      <m:r>
                        <a:rPr lang="el-GR" sz="2400" b="0" i="1">
                          <a:solidFill>
                            <a:schemeClr val="tx1"/>
                          </a:solidFill>
                          <a:effectLst/>
                          <a:latin typeface="Cambria Math"/>
                          <a:ea typeface="+mn-ea"/>
                          <a:cs typeface="+mn-cs"/>
                        </a:rPr>
                        <m:t>𝛴</m:t>
                      </m:r>
                      <m:d>
                        <m:dPr>
                          <m:ctrlPr>
                            <a:rPr lang="el-GR"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baseline="30000">
                          <a:solidFill>
                            <a:schemeClr val="tx1"/>
                          </a:solidFill>
                          <a:effectLst/>
                          <a:latin typeface="Cambria Math"/>
                          <a:ea typeface="+mn-ea"/>
                          <a:cs typeface="+mn-cs"/>
                        </a:rPr>
                        <m:t>2</m:t>
                      </m:r>
                    </m:den>
                  </m:f>
                </m:oMath>
              </a14:m>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Choice>
      <mc:Fallback xmlns="">
        <xdr:sp macro="" textlink="">
          <xdr:nvSpPr>
            <xdr:cNvPr id="6" name="TextBox 5"/>
            <xdr:cNvSpPr txBox="1"/>
          </xdr:nvSpPr>
          <xdr:spPr>
            <a:xfrm>
              <a:off x="7486091" y="1776692"/>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Estimated Simple Linear Regression Equation:</a:t>
              </a:r>
              <a:br>
                <a:rPr lang="en-US" sz="1100">
                  <a:solidFill>
                    <a:schemeClr val="tx1"/>
                  </a:solidFill>
                  <a:effectLst/>
                  <a:latin typeface="+mn-lt"/>
                  <a:ea typeface="+mn-ea"/>
                  <a:cs typeface="+mn-cs"/>
                </a:rPr>
              </a:b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600" b="1" baseline="0">
                  <a:solidFill>
                    <a:schemeClr val="tx1"/>
                  </a:solidFill>
                  <a:effectLst/>
                  <a:latin typeface="+mn-lt"/>
                  <a:ea typeface="+mn-ea"/>
                  <a:cs typeface="+mn-cs"/>
                </a:rPr>
                <a:t>y = f(x) = m*x + b</a:t>
              </a:r>
              <a:endParaRPr lang="en-US" sz="1600" b="1">
                <a:effectLst/>
              </a:endParaRPr>
            </a:p>
            <a:p>
              <a:pPr algn="l"/>
              <a:endParaRPr lang="en-US" sz="1200"/>
            </a:p>
            <a:p>
              <a:pPr algn="l"/>
              <a:r>
                <a:rPr lang="en-US" sz="1600" b="1" i="0">
                  <a:latin typeface="Cambria Math"/>
                </a:rPr>
                <a:t>𝒚</a:t>
              </a:r>
              <a:r>
                <a:rPr lang="en-US" sz="1600" b="1" i="0">
                  <a:latin typeface="Cambria Math" panose="02040503050406030204" pitchFamily="18" charset="0"/>
                </a:rPr>
                <a:t> ̂</a:t>
              </a:r>
              <a:r>
                <a:rPr lang="en-US" sz="1600" b="1" baseline="-25000"/>
                <a:t>i</a:t>
              </a:r>
              <a:r>
                <a:rPr lang="en-US" sz="1600" b="1"/>
                <a:t> = b</a:t>
              </a:r>
              <a:r>
                <a:rPr lang="en-US" sz="1600" b="1" baseline="-25000"/>
                <a:t>0</a:t>
              </a:r>
              <a:r>
                <a:rPr lang="en-US" sz="1600" b="1"/>
                <a:t> + b</a:t>
              </a:r>
              <a:r>
                <a:rPr lang="en-US" sz="1600" b="1" baseline="-25000"/>
                <a:t>1</a:t>
              </a:r>
              <a:r>
                <a:rPr lang="en-US" sz="1600" b="1"/>
                <a:t>x</a:t>
              </a:r>
              <a:r>
                <a:rPr lang="en-US" sz="1600" b="1" baseline="-25000"/>
                <a:t>i</a:t>
              </a:r>
              <a:r>
                <a:rPr lang="en-US" sz="1600" b="1" baseline="0"/>
                <a:t> </a:t>
              </a:r>
              <a:endParaRPr lang="en-US" sz="16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br>
                <a:rPr lang="en-US" sz="1600" baseline="0">
                  <a:solidFill>
                    <a:schemeClr val="tx1"/>
                  </a:solidFill>
                  <a:effectLst/>
                  <a:latin typeface="+mn-lt"/>
                  <a:ea typeface="+mn-ea"/>
                  <a:cs typeface="+mn-cs"/>
                </a:rPr>
              </a:br>
              <a:endParaRPr lang="en-US" sz="10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∗(𝑦𝑖 −𝑌𝑏𝑎𝑟)</a:t>
              </a:r>
              <a:r>
                <a:rPr lang="en-US" sz="2400" b="0" i="0">
                  <a:solidFill>
                    <a:schemeClr val="tx1"/>
                  </a:solidFill>
                  <a:effectLst/>
                  <a:latin typeface="Cambria Math" panose="02040503050406030204" pitchFamily="18" charset="0"/>
                  <a:ea typeface="+mn-ea"/>
                  <a:cs typeface="+mn-cs"/>
                </a:rPr>
                <a:t>)/</a:t>
              </a:r>
              <a:r>
                <a:rPr lang="el-GR" sz="2400" b="0" i="0">
                  <a:solidFill>
                    <a:schemeClr val="tx1"/>
                  </a:solidFill>
                  <a:effectLst/>
                  <a:latin typeface="Cambria Math"/>
                  <a:ea typeface="+mn-ea"/>
                  <a:cs typeface="+mn-cs"/>
                </a:rPr>
                <a:t>𝛴</a:t>
              </a:r>
              <a:r>
                <a:rPr lang="el-GR"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baseline="30000">
                  <a:solidFill>
                    <a:schemeClr val="tx1"/>
                  </a:solidFill>
                  <a:effectLst/>
                  <a:latin typeface="Cambria Math"/>
                  <a:ea typeface="+mn-ea"/>
                  <a:cs typeface="+mn-cs"/>
                </a:rPr>
                <a:t>2</a:t>
              </a:r>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Fallback>
    </mc:AlternateContent>
    <xdr:clientData/>
  </xdr:oneCellAnchor>
  <xdr:twoCellAnchor>
    <xdr:from>
      <xdr:col>2</xdr:col>
      <xdr:colOff>523875</xdr:colOff>
      <xdr:row>33</xdr:row>
      <xdr:rowOff>171450</xdr:rowOff>
    </xdr:from>
    <xdr:to>
      <xdr:col>7</xdr:col>
      <xdr:colOff>428625</xdr:colOff>
      <xdr:row>48</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24</xdr:row>
      <xdr:rowOff>0</xdr:rowOff>
    </xdr:from>
    <xdr:ext cx="3267395" cy="1238250"/>
    <mc:AlternateContent xmlns:mc="http://schemas.openxmlformats.org/markup-compatibility/2006" xmlns:a14="http://schemas.microsoft.com/office/drawing/2010/main">
      <mc:Choice Requires="a14">
        <xdr:sp macro="" textlink="">
          <xdr:nvSpPr>
            <xdr:cNvPr id="8" name="TextBox 7"/>
            <xdr:cNvSpPr txBox="1"/>
          </xdr:nvSpPr>
          <xdr:spPr>
            <a:xfrm>
              <a:off x="7515225" y="5410200"/>
              <a:ext cx="3267395" cy="123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panose="02040503050406030204" pitchFamily="18" charset="0"/>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panose="02040503050406030204" pitchFamily="18" charset="0"/>
                              <a:ea typeface="+mn-ea"/>
                              <a:cs typeface="+mn-cs"/>
                            </a:rPr>
                            <m:t>𝑥</m:t>
                          </m:r>
                          <m:r>
                            <a:rPr lang="en-US" sz="2400" b="0" i="1" baseline="-25000">
                              <a:solidFill>
                                <a:schemeClr val="tx1"/>
                              </a:solidFill>
                              <a:effectLst/>
                              <a:latin typeface="Cambria Math" panose="02040503050406030204" pitchFamily="18" charset="0"/>
                              <a:ea typeface="+mn-ea"/>
                              <a:cs typeface="+mn-cs"/>
                            </a:rPr>
                            <m:t>𝑖</m:t>
                          </m:r>
                          <m:r>
                            <a:rPr lang="en-US" sz="2400" b="0" i="1">
                              <a:solidFill>
                                <a:schemeClr val="tx1"/>
                              </a:solidFill>
                              <a:effectLst/>
                              <a:latin typeface="Cambria Math" panose="02040503050406030204" pitchFamily="18" charset="0"/>
                              <a:ea typeface="+mn-ea"/>
                              <a:cs typeface="+mn-cs"/>
                            </a:rPr>
                            <m:t> −</m:t>
                          </m:r>
                          <m:r>
                            <a:rPr lang="en-US" sz="2400" b="0" i="1">
                              <a:solidFill>
                                <a:schemeClr val="tx1"/>
                              </a:solidFill>
                              <a:effectLst/>
                              <a:latin typeface="Cambria Math" panose="02040503050406030204" pitchFamily="18" charset="0"/>
                              <a:ea typeface="+mn-ea"/>
                              <a:cs typeface="+mn-cs"/>
                            </a:rPr>
                            <m:t>𝑋𝑏𝑎𝑟</m:t>
                          </m:r>
                        </m:e>
                      </m:d>
                      <m:r>
                        <a:rPr lang="en-US" sz="2400" b="0" i="1">
                          <a:solidFill>
                            <a:schemeClr val="tx1"/>
                          </a:solidFill>
                          <a:effectLst/>
                          <a:latin typeface="Cambria Math" panose="02040503050406030204" pitchFamily="18" charset="0"/>
                          <a:ea typeface="+mn-ea"/>
                          <a:cs typeface="+mn-cs"/>
                        </a:rPr>
                        <m:t>^2</m:t>
                      </m:r>
                    </m:num>
                    <m:den>
                      <m:r>
                        <a:rPr lang="en-US" sz="2400" b="0" i="1">
                          <a:solidFill>
                            <a:schemeClr val="tx1"/>
                          </a:solidFill>
                          <a:effectLst/>
                          <a:latin typeface="Cambria Math" panose="02040503050406030204" pitchFamily="18" charset="0"/>
                          <a:ea typeface="+mn-ea"/>
                          <a:cs typeface="+mn-cs"/>
                        </a:rPr>
                        <m:t>𝑛</m:t>
                      </m:r>
                      <m:r>
                        <a:rPr lang="en-US" sz="2400" b="0" i="1">
                          <a:solidFill>
                            <a:schemeClr val="tx1"/>
                          </a:solidFill>
                          <a:effectLst/>
                          <a:latin typeface="Cambria Math" panose="02040503050406030204" pitchFamily="18" charset="0"/>
                          <a:ea typeface="+mn-ea"/>
                          <a:cs typeface="+mn-cs"/>
                        </a:rPr>
                        <m:t> −1</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8" name="TextBox 7"/>
            <xdr:cNvSpPr txBox="1"/>
          </xdr:nvSpPr>
          <xdr:spPr>
            <a:xfrm>
              <a:off x="7515225" y="5410200"/>
              <a:ext cx="3267395" cy="123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panose="02040503050406030204" pitchFamily="18" charset="0"/>
                  <a:ea typeface="+mn-ea"/>
                  <a:cs typeface="+mn-cs"/>
                </a:rPr>
                <a:t>Σ</a:t>
              </a:r>
              <a:r>
                <a:rPr lang="en-US" sz="2400" b="0" i="0">
                  <a:solidFill>
                    <a:schemeClr val="tx1"/>
                  </a:solidFill>
                  <a:effectLst/>
                  <a:latin typeface="Cambria Math" panose="02040503050406030204" pitchFamily="18" charset="0"/>
                  <a:ea typeface="+mn-ea"/>
                  <a:cs typeface="+mn-cs"/>
                </a:rPr>
                <a:t>(𝑥</a:t>
              </a:r>
              <a:r>
                <a:rPr lang="en-US" sz="2400" b="0" i="0" baseline="-25000">
                  <a:solidFill>
                    <a:schemeClr val="tx1"/>
                  </a:solidFill>
                  <a:effectLst/>
                  <a:latin typeface="Cambria Math" panose="02040503050406030204" pitchFamily="18" charset="0"/>
                  <a:ea typeface="+mn-ea"/>
                  <a:cs typeface="+mn-cs"/>
                </a:rPr>
                <a:t>𝑖</a:t>
              </a:r>
              <a:r>
                <a:rPr lang="en-US" sz="2400" b="0" i="0">
                  <a:solidFill>
                    <a:schemeClr val="tx1"/>
                  </a:solidFill>
                  <a:effectLst/>
                  <a:latin typeface="Cambria Math" panose="02040503050406030204" pitchFamily="18" charset="0"/>
                  <a:ea typeface="+mn-ea"/>
                  <a:cs typeface="+mn-cs"/>
                </a:rPr>
                <a:t> −𝑋𝑏𝑎𝑟)^2)/(𝑛 −1)</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oneCellAnchor>
    <xdr:from>
      <xdr:col>13</xdr:col>
      <xdr:colOff>414337</xdr:colOff>
      <xdr:row>0</xdr:row>
      <xdr:rowOff>152400</xdr:rowOff>
    </xdr:from>
    <xdr:ext cx="65" cy="172227"/>
    <xdr:sp macro="" textlink="">
      <xdr:nvSpPr>
        <xdr:cNvPr id="2" name="TextBox 1"/>
        <xdr:cNvSpPr txBox="1"/>
      </xdr:nvSpPr>
      <xdr:spPr>
        <a:xfrm>
          <a:off x="16282987" y="15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3" name="TextBox 2"/>
        <xdr:cNvSpPr txBox="1"/>
      </xdr:nvSpPr>
      <xdr:spPr>
        <a:xfrm>
          <a:off x="1628298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414337</xdr:colOff>
      <xdr:row>2</xdr:row>
      <xdr:rowOff>152400</xdr:rowOff>
    </xdr:from>
    <xdr:ext cx="65" cy="172227"/>
    <xdr:sp macro="" textlink="">
      <xdr:nvSpPr>
        <xdr:cNvPr id="4" name="TextBox 3"/>
        <xdr:cNvSpPr txBox="1"/>
      </xdr:nvSpPr>
      <xdr:spPr>
        <a:xfrm>
          <a:off x="16282987"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5</xdr:col>
      <xdr:colOff>114300</xdr:colOff>
      <xdr:row>18</xdr:row>
      <xdr:rowOff>0</xdr:rowOff>
    </xdr:from>
    <xdr:to>
      <xdr:col>10</xdr:col>
      <xdr:colOff>1666874</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581025</xdr:colOff>
      <xdr:row>7</xdr:row>
      <xdr:rowOff>28575</xdr:rowOff>
    </xdr:from>
    <xdr:to>
      <xdr:col>11</xdr:col>
      <xdr:colOff>28575</xdr:colOff>
      <xdr:row>21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581025</xdr:colOff>
      <xdr:row>7</xdr:row>
      <xdr:rowOff>28575</xdr:rowOff>
    </xdr:from>
    <xdr:to>
      <xdr:col>11</xdr:col>
      <xdr:colOff>28575</xdr:colOff>
      <xdr:row>21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847725</xdr:colOff>
      <xdr:row>14</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408212</xdr:colOff>
      <xdr:row>23</xdr:row>
      <xdr:rowOff>95250</xdr:rowOff>
    </xdr:from>
    <xdr:ext cx="4191000" cy="3342409"/>
    <mc:AlternateContent xmlns:mc="http://schemas.openxmlformats.org/markup-compatibility/2006" xmlns:a14="http://schemas.microsoft.com/office/drawing/2010/main">
      <mc:Choice Requires="a14">
        <xdr:sp macro="" textlink="">
          <xdr:nvSpPr>
            <xdr:cNvPr id="7" name="TextBox 6"/>
            <xdr:cNvSpPr txBox="1"/>
          </xdr:nvSpPr>
          <xdr:spPr>
            <a:xfrm>
              <a:off x="19022783" y="4680857"/>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14:m>
                <m:oMath xmlns:m="http://schemas.openxmlformats.org/officeDocument/2006/math">
                  <m:acc>
                    <m:accPr>
                      <m:chr m:val="̂"/>
                      <m:ctrlPr>
                        <a:rPr lang="en-US" sz="2800" i="1">
                          <a:latin typeface="Cambria Math" panose="02040503050406030204" pitchFamily="18" charset="0"/>
                        </a:rPr>
                      </m:ctrlPr>
                    </m:accPr>
                    <m:e>
                      <m:r>
                        <a:rPr lang="en-US" sz="2800" b="0" i="1">
                          <a:latin typeface="Cambria Math"/>
                        </a:rPr>
                        <m:t>𝑦</m:t>
                      </m:r>
                    </m:e>
                  </m:acc>
                </m:oMath>
              </a14:m>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r>
                        <a:rPr lang="en-US" sz="2400" b="0" i="1">
                          <a:solidFill>
                            <a:schemeClr val="tx1"/>
                          </a:solidFill>
                          <a:effectLst/>
                          <a:latin typeface="Cambria Math"/>
                          <a:ea typeface="+mn-ea"/>
                          <a:cs typeface="+mn-cs"/>
                        </a:rPr>
                        <m:t>𝑦𝑖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𝑌𝑏𝑎𝑟</m:t>
                      </m:r>
                      <m:r>
                        <a:rPr lang="en-US" sz="2400" b="0" i="1">
                          <a:solidFill>
                            <a:schemeClr val="tx1"/>
                          </a:solidFill>
                          <a:effectLst/>
                          <a:latin typeface="Cambria Math"/>
                          <a:ea typeface="+mn-ea"/>
                          <a:cs typeface="+mn-cs"/>
                        </a:rPr>
                        <m:t>)</m:t>
                      </m:r>
                    </m:num>
                    <m:den>
                      <m:r>
                        <a:rPr lang="el-GR" sz="2400" b="0" i="1">
                          <a:solidFill>
                            <a:schemeClr val="tx1"/>
                          </a:solidFill>
                          <a:effectLst/>
                          <a:latin typeface="Cambria Math"/>
                          <a:ea typeface="+mn-ea"/>
                          <a:cs typeface="+mn-cs"/>
                        </a:rPr>
                        <m:t>𝛴</m:t>
                      </m:r>
                      <m:d>
                        <m:dPr>
                          <m:ctrlPr>
                            <a:rPr lang="el-GR"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baseline="30000">
                          <a:solidFill>
                            <a:schemeClr val="tx1"/>
                          </a:solidFill>
                          <a:effectLst/>
                          <a:latin typeface="Cambria Math"/>
                          <a:ea typeface="+mn-ea"/>
                          <a:cs typeface="+mn-cs"/>
                        </a:rPr>
                        <m:t>2</m:t>
                      </m:r>
                    </m:den>
                  </m:f>
                </m:oMath>
              </a14:m>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Choice>
      <mc:Fallback xmlns="">
        <xdr:sp macro="" textlink="">
          <xdr:nvSpPr>
            <xdr:cNvPr id="7" name="TextBox 6"/>
            <xdr:cNvSpPr txBox="1"/>
          </xdr:nvSpPr>
          <xdr:spPr>
            <a:xfrm>
              <a:off x="19022783" y="4680857"/>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r>
                <a:rPr lang="en-US" sz="2800" b="0" i="0">
                  <a:latin typeface="Cambria Math"/>
                </a:rPr>
                <a:t>𝑦</a:t>
              </a:r>
              <a:r>
                <a:rPr lang="en-US" sz="2800" b="0" i="0">
                  <a:latin typeface="Cambria Math" panose="02040503050406030204" pitchFamily="18" charset="0"/>
                </a:rPr>
                <a:t> ̂</a:t>
              </a:r>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∗(𝑦𝑖 −𝑌𝑏𝑎𝑟)</a:t>
              </a:r>
              <a:r>
                <a:rPr lang="en-US" sz="2400" b="0" i="0">
                  <a:solidFill>
                    <a:schemeClr val="tx1"/>
                  </a:solidFill>
                  <a:effectLst/>
                  <a:latin typeface="Cambria Math" panose="02040503050406030204" pitchFamily="18" charset="0"/>
                  <a:ea typeface="+mn-ea"/>
                  <a:cs typeface="+mn-cs"/>
                </a:rPr>
                <a:t>)/</a:t>
              </a:r>
              <a:r>
                <a:rPr lang="el-GR" sz="2400" b="0" i="0">
                  <a:solidFill>
                    <a:schemeClr val="tx1"/>
                  </a:solidFill>
                  <a:effectLst/>
                  <a:latin typeface="Cambria Math"/>
                  <a:ea typeface="+mn-ea"/>
                  <a:cs typeface="+mn-cs"/>
                </a:rPr>
                <a:t>𝛴</a:t>
              </a:r>
              <a:r>
                <a:rPr lang="el-GR"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baseline="30000">
                  <a:solidFill>
                    <a:schemeClr val="tx1"/>
                  </a:solidFill>
                  <a:effectLst/>
                  <a:latin typeface="Cambria Math"/>
                  <a:ea typeface="+mn-ea"/>
                  <a:cs typeface="+mn-cs"/>
                </a:rPr>
                <a:t>2</a:t>
              </a:r>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Fallback>
    </mc:AlternateContent>
    <xdr:clientData/>
  </xdr:oneCellAnchor>
  <xdr:twoCellAnchor>
    <xdr:from>
      <xdr:col>21</xdr:col>
      <xdr:colOff>557890</xdr:colOff>
      <xdr:row>0</xdr:row>
      <xdr:rowOff>0</xdr:rowOff>
    </xdr:from>
    <xdr:to>
      <xdr:col>27</xdr:col>
      <xdr:colOff>151356</xdr:colOff>
      <xdr:row>5</xdr:row>
      <xdr:rowOff>81643</xdr:rowOff>
    </xdr:to>
    <mc:AlternateContent xmlns:mc="http://schemas.openxmlformats.org/markup-compatibility/2006" xmlns:a14="http://schemas.microsoft.com/office/drawing/2010/main">
      <mc:Choice Requires="a14">
        <xdr:sp macro="" textlink="">
          <xdr:nvSpPr>
            <xdr:cNvPr id="8" name="TextBox 7"/>
            <xdr:cNvSpPr txBox="1"/>
          </xdr:nvSpPr>
          <xdr:spPr>
            <a:xfrm>
              <a:off x="19172461" y="0"/>
              <a:ext cx="3267395" cy="123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panose="02040503050406030204" pitchFamily="18" charset="0"/>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panose="02040503050406030204" pitchFamily="18" charset="0"/>
                              <a:ea typeface="+mn-ea"/>
                              <a:cs typeface="+mn-cs"/>
                            </a:rPr>
                            <m:t>𝑥</m:t>
                          </m:r>
                          <m:r>
                            <a:rPr lang="en-US" sz="2400" b="0" i="1" baseline="-25000">
                              <a:solidFill>
                                <a:schemeClr val="tx1"/>
                              </a:solidFill>
                              <a:effectLst/>
                              <a:latin typeface="Cambria Math" panose="02040503050406030204" pitchFamily="18" charset="0"/>
                              <a:ea typeface="+mn-ea"/>
                              <a:cs typeface="+mn-cs"/>
                            </a:rPr>
                            <m:t>𝑖</m:t>
                          </m:r>
                          <m:r>
                            <a:rPr lang="en-US" sz="2400" b="0" i="1">
                              <a:solidFill>
                                <a:schemeClr val="tx1"/>
                              </a:solidFill>
                              <a:effectLst/>
                              <a:latin typeface="Cambria Math" panose="02040503050406030204" pitchFamily="18" charset="0"/>
                              <a:ea typeface="+mn-ea"/>
                              <a:cs typeface="+mn-cs"/>
                            </a:rPr>
                            <m:t> −</m:t>
                          </m:r>
                          <m:r>
                            <a:rPr lang="en-US" sz="2400" b="0" i="1">
                              <a:solidFill>
                                <a:schemeClr val="tx1"/>
                              </a:solidFill>
                              <a:effectLst/>
                              <a:latin typeface="Cambria Math" panose="02040503050406030204" pitchFamily="18" charset="0"/>
                              <a:ea typeface="+mn-ea"/>
                              <a:cs typeface="+mn-cs"/>
                            </a:rPr>
                            <m:t>𝑋𝑏𝑎𝑟</m:t>
                          </m:r>
                        </m:e>
                      </m:d>
                      <m:r>
                        <a:rPr lang="en-US" sz="2400" b="0" i="1">
                          <a:solidFill>
                            <a:schemeClr val="tx1"/>
                          </a:solidFill>
                          <a:effectLst/>
                          <a:latin typeface="Cambria Math" panose="02040503050406030204" pitchFamily="18" charset="0"/>
                          <a:ea typeface="+mn-ea"/>
                          <a:cs typeface="+mn-cs"/>
                        </a:rPr>
                        <m:t>^2</m:t>
                      </m:r>
                    </m:num>
                    <m:den>
                      <m:r>
                        <a:rPr lang="en-US" sz="2400" b="0" i="1">
                          <a:solidFill>
                            <a:schemeClr val="tx1"/>
                          </a:solidFill>
                          <a:effectLst/>
                          <a:latin typeface="Cambria Math" panose="02040503050406030204" pitchFamily="18" charset="0"/>
                          <a:ea typeface="+mn-ea"/>
                          <a:cs typeface="+mn-cs"/>
                        </a:rPr>
                        <m:t>𝑛</m:t>
                      </m:r>
                      <m:r>
                        <a:rPr lang="en-US" sz="2400" b="0" i="1">
                          <a:solidFill>
                            <a:schemeClr val="tx1"/>
                          </a:solidFill>
                          <a:effectLst/>
                          <a:latin typeface="Cambria Math" panose="02040503050406030204" pitchFamily="18" charset="0"/>
                          <a:ea typeface="+mn-ea"/>
                          <a:cs typeface="+mn-cs"/>
                        </a:rPr>
                        <m:t> −1</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8" name="TextBox 7"/>
            <xdr:cNvSpPr txBox="1"/>
          </xdr:nvSpPr>
          <xdr:spPr>
            <a:xfrm>
              <a:off x="19172461" y="0"/>
              <a:ext cx="3267395" cy="123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panose="02040503050406030204" pitchFamily="18" charset="0"/>
                  <a:ea typeface="+mn-ea"/>
                  <a:cs typeface="+mn-cs"/>
                </a:rPr>
                <a:t>Σ</a:t>
              </a:r>
              <a:r>
                <a:rPr lang="en-US" sz="2400" b="0" i="0">
                  <a:solidFill>
                    <a:schemeClr val="tx1"/>
                  </a:solidFill>
                  <a:effectLst/>
                  <a:latin typeface="Cambria Math" panose="02040503050406030204" pitchFamily="18" charset="0"/>
                  <a:ea typeface="+mn-ea"/>
                  <a:cs typeface="+mn-cs"/>
                </a:rPr>
                <a:t>(𝑥</a:t>
              </a:r>
              <a:r>
                <a:rPr lang="en-US" sz="2400" b="0" i="0" baseline="-25000">
                  <a:solidFill>
                    <a:schemeClr val="tx1"/>
                  </a:solidFill>
                  <a:effectLst/>
                  <a:latin typeface="Cambria Math" panose="02040503050406030204" pitchFamily="18" charset="0"/>
                  <a:ea typeface="+mn-ea"/>
                  <a:cs typeface="+mn-cs"/>
                </a:rPr>
                <a:t>𝑖</a:t>
              </a:r>
              <a:r>
                <a:rPr lang="en-US" sz="2400" b="0" i="0">
                  <a:solidFill>
                    <a:schemeClr val="tx1"/>
                  </a:solidFill>
                  <a:effectLst/>
                  <a:latin typeface="Cambria Math" panose="02040503050406030204" pitchFamily="18" charset="0"/>
                  <a:ea typeface="+mn-ea"/>
                  <a:cs typeface="+mn-cs"/>
                </a:rPr>
                <a:t> −𝑋𝑏𝑎𝑟)^2)/(𝑛 −1)</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21</xdr:col>
      <xdr:colOff>557890</xdr:colOff>
      <xdr:row>14</xdr:row>
      <xdr:rowOff>68036</xdr:rowOff>
    </xdr:from>
    <xdr:to>
      <xdr:col>27</xdr:col>
      <xdr:colOff>151355</xdr:colOff>
      <xdr:row>22</xdr:row>
      <xdr:rowOff>110582</xdr:rowOff>
    </xdr:to>
    <mc:AlternateContent xmlns:mc="http://schemas.openxmlformats.org/markup-compatibility/2006" xmlns:a14="http://schemas.microsoft.com/office/drawing/2010/main">
      <mc:Choice Requires="a14">
        <xdr:sp macro="" textlink="">
          <xdr:nvSpPr>
            <xdr:cNvPr id="9" name="TextBox 1"/>
            <xdr:cNvSpPr txBox="1"/>
          </xdr:nvSpPr>
          <xdr:spPr>
            <a:xfrm>
              <a:off x="19172461" y="2939143"/>
              <a:ext cx="3267394"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9" name="TextBox 1"/>
            <xdr:cNvSpPr txBox="1"/>
          </xdr:nvSpPr>
          <xdr:spPr>
            <a:xfrm>
              <a:off x="19172461" y="2939143"/>
              <a:ext cx="3267394" cy="15665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21</xdr:col>
      <xdr:colOff>557890</xdr:colOff>
      <xdr:row>6</xdr:row>
      <xdr:rowOff>0</xdr:rowOff>
    </xdr:from>
    <xdr:to>
      <xdr:col>28</xdr:col>
      <xdr:colOff>384200</xdr:colOff>
      <xdr:row>13</xdr:row>
      <xdr:rowOff>57150</xdr:rowOff>
    </xdr:to>
    <mc:AlternateContent xmlns:mc="http://schemas.openxmlformats.org/markup-compatibility/2006" xmlns:a14="http://schemas.microsoft.com/office/drawing/2010/main">
      <mc:Choice Requires="a14">
        <xdr:sp macro="" textlink="">
          <xdr:nvSpPr>
            <xdr:cNvPr id="11" name="TextBox 2"/>
            <xdr:cNvSpPr txBox="1"/>
          </xdr:nvSpPr>
          <xdr:spPr>
            <a:xfrm>
              <a:off x="19172461" y="1347107"/>
              <a:ext cx="4112560" cy="1390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14:m>
                <m:oMath xmlns:m="http://schemas.openxmlformats.org/officeDocument/2006/math">
                  <m:f>
                    <m:fPr>
                      <m:ctrlPr>
                        <a:rPr lang="en-US" sz="2400" i="1">
                          <a:latin typeface="Cambria Math" panose="02040503050406030204" pitchFamily="18" charset="0"/>
                        </a:rPr>
                      </m:ctrlPr>
                    </m:fPr>
                    <m:num>
                      <m:r>
                        <m:rPr>
                          <m:sty m:val="p"/>
                        </m:rPr>
                        <a:rPr lang="el-GR" sz="2400" i="1">
                          <a:latin typeface="Cambria Math"/>
                          <a:ea typeface="Cambria Math"/>
                        </a:rPr>
                        <m:t>Σ</m:t>
                      </m:r>
                      <m:d>
                        <m:dPr>
                          <m:ctrlPr>
                            <a:rPr lang="en-US" sz="2400" b="0" i="1">
                              <a:latin typeface="Cambria Math" panose="02040503050406030204" pitchFamily="18" charset="0"/>
                              <a:ea typeface="Cambria Math"/>
                            </a:rPr>
                          </m:ctrlPr>
                        </m:dPr>
                        <m:e>
                          <m:r>
                            <a:rPr lang="en-US" sz="2400" b="0" i="1">
                              <a:latin typeface="Cambria Math"/>
                              <a:ea typeface="Cambria Math"/>
                            </a:rPr>
                            <m:t>𝑥</m:t>
                          </m:r>
                          <m:r>
                            <a:rPr lang="en-US" sz="2400" b="0" i="1" baseline="-25000">
                              <a:latin typeface="Cambria Math"/>
                              <a:ea typeface="Cambria Math"/>
                            </a:rPr>
                            <m:t>𝑖</m:t>
                          </m:r>
                          <m:r>
                            <a:rPr lang="en-US" sz="2400" b="0" i="1">
                              <a:latin typeface="Cambria Math"/>
                              <a:ea typeface="Cambria Math"/>
                            </a:rPr>
                            <m:t> −</m:t>
                          </m:r>
                          <m:r>
                            <a:rPr lang="en-US" sz="2400" b="0" i="1">
                              <a:latin typeface="Cambria Math"/>
                              <a:ea typeface="Cambria Math"/>
                            </a:rPr>
                            <m:t>𝑋𝑏𝑎𝑟</m:t>
                          </m:r>
                        </m:e>
                      </m:d>
                      <m:r>
                        <a:rPr lang="en-US" sz="2400" b="0" i="1">
                          <a:latin typeface="Cambria Math"/>
                          <a:ea typeface="Cambria Math"/>
                        </a:rPr>
                        <m:t>∗(</m:t>
                      </m:r>
                      <m:sSub>
                        <m:sSubPr>
                          <m:ctrlPr>
                            <a:rPr lang="en-US" sz="2400" b="0" i="1">
                              <a:latin typeface="Cambria Math" panose="02040503050406030204" pitchFamily="18" charset="0"/>
                              <a:ea typeface="Cambria Math"/>
                            </a:rPr>
                          </m:ctrlPr>
                        </m:sSubPr>
                        <m:e>
                          <m:r>
                            <a:rPr lang="en-US" sz="2400" b="0" i="1">
                              <a:latin typeface="Cambria Math" panose="02040503050406030204" pitchFamily="18" charset="0"/>
                              <a:ea typeface="Cambria Math"/>
                            </a:rPr>
                            <m:t>𝑦</m:t>
                          </m:r>
                        </m:e>
                        <m:sub>
                          <m:r>
                            <a:rPr lang="en-US" sz="2400" b="0" i="1">
                              <a:latin typeface="Cambria Math" panose="02040503050406030204" pitchFamily="18" charset="0"/>
                              <a:ea typeface="Cambria Math"/>
                            </a:rPr>
                            <m:t>𝑖</m:t>
                          </m:r>
                        </m:sub>
                      </m:sSub>
                      <m:r>
                        <a:rPr lang="en-US" sz="2400" b="0" i="1">
                          <a:latin typeface="Cambria Math"/>
                          <a:ea typeface="Cambria Math"/>
                        </a:rPr>
                        <m:t> −</m:t>
                      </m:r>
                      <m:r>
                        <a:rPr lang="en-US" sz="2400" b="0" i="1">
                          <a:latin typeface="Cambria Math"/>
                          <a:ea typeface="Cambria Math"/>
                        </a:rPr>
                        <m:t>𝑌𝑏𝑎𝑟</m:t>
                      </m:r>
                      <m:r>
                        <a:rPr lang="en-US" sz="2400" b="0" i="1">
                          <a:latin typeface="Cambria Math"/>
                          <a:ea typeface="Cambria Math"/>
                        </a:rPr>
                        <m:t>)</m:t>
                      </m:r>
                    </m:num>
                    <m:den>
                      <m:r>
                        <a:rPr lang="en-US" sz="2400" b="0" i="1">
                          <a:latin typeface="Cambria Math"/>
                        </a:rPr>
                        <m:t>𝑛</m:t>
                      </m:r>
                      <m:r>
                        <a:rPr lang="en-US" sz="2400" b="0" i="1">
                          <a:latin typeface="Cambria Math"/>
                        </a:rPr>
                        <m:t> −1</m:t>
                      </m:r>
                    </m:den>
                  </m:f>
                </m:oMath>
              </a14:m>
              <a:endParaRPr lang="en-US" sz="2400" baseline="-25000">
                <a:solidFill>
                  <a:schemeClr val="tx1"/>
                </a:solidFill>
                <a:effectLst/>
                <a:latin typeface="+mn-lt"/>
                <a:ea typeface="+mn-ea"/>
                <a:cs typeface="+mn-cs"/>
              </a:endParaRPr>
            </a:p>
          </xdr:txBody>
        </xdr:sp>
      </mc:Choice>
      <mc:Fallback xmlns="">
        <xdr:sp macro="" textlink="">
          <xdr:nvSpPr>
            <xdr:cNvPr id="11" name="TextBox 2"/>
            <xdr:cNvSpPr txBox="1"/>
          </xdr:nvSpPr>
          <xdr:spPr>
            <a:xfrm>
              <a:off x="19172461" y="1347107"/>
              <a:ext cx="4112560" cy="1390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r>
                <a:rPr lang="en-US" sz="2400" i="0">
                  <a:latin typeface="Cambria Math" panose="02040503050406030204" pitchFamily="18" charset="0"/>
                </a:rPr>
                <a:t>(</a:t>
              </a:r>
              <a:r>
                <a:rPr lang="el-GR" sz="2400" i="0">
                  <a:latin typeface="Cambria Math"/>
                  <a:ea typeface="Cambria Math"/>
                </a:rPr>
                <a:t>Σ</a:t>
              </a:r>
              <a:r>
                <a:rPr lang="en-US" sz="2400" b="0" i="0">
                  <a:latin typeface="Cambria Math" panose="02040503050406030204" pitchFamily="18" charset="0"/>
                  <a:ea typeface="Cambria Math"/>
                </a:rPr>
                <a:t>(</a:t>
              </a:r>
              <a:r>
                <a:rPr lang="en-US" sz="2400" b="0" i="0">
                  <a:latin typeface="Cambria Math"/>
                  <a:ea typeface="Cambria Math"/>
                </a:rPr>
                <a:t>𝑥</a:t>
              </a:r>
              <a:r>
                <a:rPr lang="en-US" sz="2400" b="0" i="0" baseline="-25000">
                  <a:latin typeface="Cambria Math"/>
                  <a:ea typeface="Cambria Math"/>
                </a:rPr>
                <a:t>𝑖</a:t>
              </a:r>
              <a:r>
                <a:rPr lang="en-US" sz="2400" b="0" i="0">
                  <a:latin typeface="Cambria Math"/>
                  <a:ea typeface="Cambria Math"/>
                </a:rPr>
                <a:t> −𝑋𝑏𝑎𝑟</a:t>
              </a:r>
              <a:r>
                <a:rPr lang="en-US" sz="2400" b="0" i="0">
                  <a:latin typeface="Cambria Math" panose="02040503050406030204" pitchFamily="18" charset="0"/>
                  <a:ea typeface="Cambria Math"/>
                </a:rPr>
                <a:t>)</a:t>
              </a:r>
              <a:r>
                <a:rPr lang="en-US" sz="2400" b="0" i="0">
                  <a:latin typeface="Cambria Math"/>
                  <a:ea typeface="Cambria Math"/>
                </a:rPr>
                <a:t>∗(</a:t>
              </a:r>
              <a:r>
                <a:rPr lang="en-US" sz="2400" b="0" i="0">
                  <a:latin typeface="Cambria Math" panose="02040503050406030204" pitchFamily="18" charset="0"/>
                  <a:ea typeface="Cambria Math"/>
                </a:rPr>
                <a:t>𝑦_𝑖</a:t>
              </a:r>
              <a:r>
                <a:rPr lang="en-US" sz="2400" b="0" i="0">
                  <a:latin typeface="Cambria Math"/>
                  <a:ea typeface="Cambria Math"/>
                </a:rPr>
                <a:t>  −𝑌𝑏𝑎𝑟)</a:t>
              </a:r>
              <a:r>
                <a:rPr lang="en-US" sz="2400" b="0" i="0">
                  <a:latin typeface="Cambria Math" panose="02040503050406030204" pitchFamily="18" charset="0"/>
                  <a:ea typeface="Cambria Math"/>
                </a:rPr>
                <a:t>)/(</a:t>
              </a:r>
              <a:r>
                <a:rPr lang="en-US" sz="2400" b="0" i="0">
                  <a:latin typeface="Cambria Math"/>
                </a:rPr>
                <a:t>𝑛 −1</a:t>
              </a:r>
              <a:r>
                <a:rPr lang="en-US" sz="2400" b="0" i="0">
                  <a:latin typeface="Cambria Math" panose="02040503050406030204" pitchFamily="18" charset="0"/>
                </a:rPr>
                <a:t>)</a:t>
              </a:r>
              <a:endParaRPr lang="en-US" sz="2400" baseline="-25000">
                <a:solidFill>
                  <a:schemeClr val="tx1"/>
                </a:solidFill>
                <a:effectLst/>
                <a:latin typeface="+mn-lt"/>
                <a:ea typeface="+mn-ea"/>
                <a:cs typeface="+mn-cs"/>
              </a:endParaRPr>
            </a:p>
          </xdr:txBody>
        </xdr:sp>
      </mc:Fallback>
    </mc:AlternateContent>
    <xdr:clientData/>
  </xdr:twoCellAnchor>
  <xdr:twoCellAnchor>
    <xdr:from>
      <xdr:col>21</xdr:col>
      <xdr:colOff>476249</xdr:colOff>
      <xdr:row>54</xdr:row>
      <xdr:rowOff>1</xdr:rowOff>
    </xdr:from>
    <xdr:to>
      <xdr:col>26</xdr:col>
      <xdr:colOff>113959</xdr:colOff>
      <xdr:row>60</xdr:row>
      <xdr:rowOff>47626</xdr:rowOff>
    </xdr:to>
    <mc:AlternateContent xmlns:mc="http://schemas.openxmlformats.org/markup-compatibility/2006" xmlns:a14="http://schemas.microsoft.com/office/drawing/2010/main">
      <mc:Choice Requires="a14">
        <xdr:sp macro="" textlink="">
          <xdr:nvSpPr>
            <xdr:cNvPr id="12" name="TextBox 1"/>
            <xdr:cNvSpPr txBox="1"/>
          </xdr:nvSpPr>
          <xdr:spPr>
            <a:xfrm>
              <a:off x="20369892" y="11334751"/>
              <a:ext cx="2699317"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sSub>
                        <m:sSubPr>
                          <m:ctrlPr>
                            <a:rPr lang="en-US" sz="2400" b="0" i="1" baseline="0">
                              <a:solidFill>
                                <a:schemeClr val="tx1"/>
                              </a:solidFill>
                              <a:effectLst/>
                              <a:latin typeface="Cambria Math" panose="02040503050406030204" pitchFamily="18" charset="0"/>
                              <a:ea typeface="+mn-ea"/>
                              <a:cs typeface="+mn-cs"/>
                            </a:rPr>
                          </m:ctrlPr>
                        </m:sSubPr>
                        <m:e>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12" name="TextBox 1"/>
            <xdr:cNvSpPr txBox="1"/>
          </xdr:nvSpPr>
          <xdr:spPr>
            <a:xfrm>
              <a:off x="20369892" y="11334751"/>
              <a:ext cx="2699317"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̂_𝑖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21</xdr:col>
      <xdr:colOff>476250</xdr:colOff>
      <xdr:row>39</xdr:row>
      <xdr:rowOff>176893</xdr:rowOff>
    </xdr:from>
    <xdr:to>
      <xdr:col>26</xdr:col>
      <xdr:colOff>113960</xdr:colOff>
      <xdr:row>46</xdr:row>
      <xdr:rowOff>34018</xdr:rowOff>
    </xdr:to>
    <mc:AlternateContent xmlns:mc="http://schemas.openxmlformats.org/markup-compatibility/2006" xmlns:a14="http://schemas.microsoft.com/office/drawing/2010/main">
      <mc:Choice Requires="a14">
        <xdr:sp macro="" textlink="">
          <xdr:nvSpPr>
            <xdr:cNvPr id="13" name="TextBox 1"/>
            <xdr:cNvSpPr txBox="1"/>
          </xdr:nvSpPr>
          <xdr:spPr>
            <a:xfrm>
              <a:off x="20369893" y="8654143"/>
              <a:ext cx="2699317"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13" name="TextBox 1"/>
            <xdr:cNvSpPr txBox="1"/>
          </xdr:nvSpPr>
          <xdr:spPr>
            <a:xfrm>
              <a:off x="20369893" y="8654143"/>
              <a:ext cx="2699317"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21</xdr:col>
      <xdr:colOff>476249</xdr:colOff>
      <xdr:row>46</xdr:row>
      <xdr:rowOff>176893</xdr:rowOff>
    </xdr:from>
    <xdr:to>
      <xdr:col>26</xdr:col>
      <xdr:colOff>113959</xdr:colOff>
      <xdr:row>53</xdr:row>
      <xdr:rowOff>34018</xdr:rowOff>
    </xdr:to>
    <mc:AlternateContent xmlns:mc="http://schemas.openxmlformats.org/markup-compatibility/2006" xmlns:a14="http://schemas.microsoft.com/office/drawing/2010/main">
      <mc:Choice Requires="a14">
        <xdr:sp macro="" textlink="">
          <xdr:nvSpPr>
            <xdr:cNvPr id="14" name="TextBox 1"/>
            <xdr:cNvSpPr txBox="1"/>
          </xdr:nvSpPr>
          <xdr:spPr>
            <a:xfrm>
              <a:off x="20369892" y="9987643"/>
              <a:ext cx="2699317"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acc>
                            <m:accPr>
                              <m:chr m:val="̂"/>
                              <m:ctrlPr>
                                <a:rPr lang="el-GR" sz="240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14" name="TextBox 1"/>
            <xdr:cNvSpPr txBox="1"/>
          </xdr:nvSpPr>
          <xdr:spPr>
            <a:xfrm>
              <a:off x="20369892" y="9987643"/>
              <a:ext cx="2699317"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a:t>
              </a:r>
              <a:r>
                <a:rPr lang="en-US" sz="1200" baseline="0">
                  <a:solidFill>
                    <a:schemeClr val="tx1"/>
                  </a:solidFill>
                  <a:effectLst/>
                  <a:latin typeface="+mn-lt"/>
                  <a:ea typeface="+mn-ea"/>
                  <a:cs typeface="+mn-cs"/>
                </a:rPr>
                <a:t>Explained part of SST =</a:t>
              </a: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 ̂_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14</xdr:col>
      <xdr:colOff>0</xdr:colOff>
      <xdr:row>26</xdr:row>
      <xdr:rowOff>0</xdr:rowOff>
    </xdr:from>
    <xdr:to>
      <xdr:col>20</xdr:col>
      <xdr:colOff>96931</xdr:colOff>
      <xdr:row>41</xdr:row>
      <xdr:rowOff>94129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1</xdr:col>
      <xdr:colOff>0</xdr:colOff>
      <xdr:row>0</xdr:row>
      <xdr:rowOff>0</xdr:rowOff>
    </xdr:from>
    <xdr:ext cx="4576397" cy="2556363"/>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22</xdr:col>
      <xdr:colOff>0</xdr:colOff>
      <xdr:row>23</xdr:row>
      <xdr:rowOff>204253</xdr:rowOff>
    </xdr:from>
    <xdr:ext cx="4191000" cy="3342409"/>
    <mc:AlternateContent xmlns:mc="http://schemas.openxmlformats.org/markup-compatibility/2006" xmlns:a14="http://schemas.microsoft.com/office/drawing/2010/main">
      <mc:Choice Requires="a14">
        <xdr:sp macro="" textlink="">
          <xdr:nvSpPr>
            <xdr:cNvPr id="3" name="TextBox 2"/>
            <xdr:cNvSpPr txBox="1"/>
          </xdr:nvSpPr>
          <xdr:spPr>
            <a:xfrm>
              <a:off x="19678650" y="5195353"/>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14:m>
                <m:oMath xmlns:m="http://schemas.openxmlformats.org/officeDocument/2006/math">
                  <m:acc>
                    <m:accPr>
                      <m:chr m:val="̂"/>
                      <m:ctrlPr>
                        <a:rPr lang="en-US" sz="2800" i="1">
                          <a:latin typeface="Cambria Math" panose="02040503050406030204" pitchFamily="18" charset="0"/>
                        </a:rPr>
                      </m:ctrlPr>
                    </m:accPr>
                    <m:e>
                      <m:r>
                        <a:rPr lang="en-US" sz="2800" b="0" i="1">
                          <a:latin typeface="Cambria Math"/>
                        </a:rPr>
                        <m:t>𝑦</m:t>
                      </m:r>
                    </m:e>
                  </m:acc>
                </m:oMath>
              </a14:m>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r>
                        <a:rPr lang="en-US" sz="2400" b="0" i="1">
                          <a:solidFill>
                            <a:schemeClr val="tx1"/>
                          </a:solidFill>
                          <a:effectLst/>
                          <a:latin typeface="Cambria Math"/>
                          <a:ea typeface="+mn-ea"/>
                          <a:cs typeface="+mn-cs"/>
                        </a:rPr>
                        <m:t>𝑦𝑖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𝑌𝑏𝑎𝑟</m:t>
                      </m:r>
                      <m:r>
                        <a:rPr lang="en-US" sz="2400" b="0" i="1">
                          <a:solidFill>
                            <a:schemeClr val="tx1"/>
                          </a:solidFill>
                          <a:effectLst/>
                          <a:latin typeface="Cambria Math"/>
                          <a:ea typeface="+mn-ea"/>
                          <a:cs typeface="+mn-cs"/>
                        </a:rPr>
                        <m:t>)</m:t>
                      </m:r>
                    </m:num>
                    <m:den>
                      <m:r>
                        <a:rPr lang="el-GR" sz="2400" b="0" i="1">
                          <a:solidFill>
                            <a:schemeClr val="tx1"/>
                          </a:solidFill>
                          <a:effectLst/>
                          <a:latin typeface="Cambria Math"/>
                          <a:ea typeface="+mn-ea"/>
                          <a:cs typeface="+mn-cs"/>
                        </a:rPr>
                        <m:t>𝛴</m:t>
                      </m:r>
                      <m:d>
                        <m:dPr>
                          <m:ctrlPr>
                            <a:rPr lang="el-GR"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baseline="30000">
                          <a:solidFill>
                            <a:schemeClr val="tx1"/>
                          </a:solidFill>
                          <a:effectLst/>
                          <a:latin typeface="Cambria Math"/>
                          <a:ea typeface="+mn-ea"/>
                          <a:cs typeface="+mn-cs"/>
                        </a:rPr>
                        <m:t>2</m:t>
                      </m:r>
                    </m:den>
                  </m:f>
                </m:oMath>
              </a14:m>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Choice>
      <mc:Fallback xmlns="">
        <xdr:sp macro="" textlink="">
          <xdr:nvSpPr>
            <xdr:cNvPr id="3" name="TextBox 2"/>
            <xdr:cNvSpPr txBox="1"/>
          </xdr:nvSpPr>
          <xdr:spPr>
            <a:xfrm>
              <a:off x="19678650" y="5195353"/>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r>
                <a:rPr lang="en-US" sz="2800" b="0" i="0">
                  <a:latin typeface="Cambria Math"/>
                </a:rPr>
                <a:t>𝑦</a:t>
              </a:r>
              <a:r>
                <a:rPr lang="en-US" sz="2800" b="0" i="0">
                  <a:latin typeface="Cambria Math" panose="02040503050406030204" pitchFamily="18" charset="0"/>
                </a:rPr>
                <a:t> ̂</a:t>
              </a:r>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∗(𝑦𝑖 −𝑌𝑏𝑎𝑟)</a:t>
              </a:r>
              <a:r>
                <a:rPr lang="en-US" sz="2400" b="0" i="0">
                  <a:solidFill>
                    <a:schemeClr val="tx1"/>
                  </a:solidFill>
                  <a:effectLst/>
                  <a:latin typeface="Cambria Math" panose="02040503050406030204" pitchFamily="18" charset="0"/>
                  <a:ea typeface="+mn-ea"/>
                  <a:cs typeface="+mn-cs"/>
                </a:rPr>
                <a:t>)/</a:t>
              </a:r>
              <a:r>
                <a:rPr lang="el-GR" sz="2400" b="0" i="0">
                  <a:solidFill>
                    <a:schemeClr val="tx1"/>
                  </a:solidFill>
                  <a:effectLst/>
                  <a:latin typeface="Cambria Math"/>
                  <a:ea typeface="+mn-ea"/>
                  <a:cs typeface="+mn-cs"/>
                </a:rPr>
                <a:t>𝛴</a:t>
              </a:r>
              <a:r>
                <a:rPr lang="el-GR"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baseline="30000">
                  <a:solidFill>
                    <a:schemeClr val="tx1"/>
                  </a:solidFill>
                  <a:effectLst/>
                  <a:latin typeface="Cambria Math"/>
                  <a:ea typeface="+mn-ea"/>
                  <a:cs typeface="+mn-cs"/>
                </a:rPr>
                <a:t>2</a:t>
              </a:r>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Fallback>
    </mc:AlternateContent>
    <xdr:clientData/>
  </xdr:oneCellAnchor>
  <xdr:twoCellAnchor>
    <xdr:from>
      <xdr:col>22</xdr:col>
      <xdr:colOff>149678</xdr:colOff>
      <xdr:row>0</xdr:row>
      <xdr:rowOff>0</xdr:rowOff>
    </xdr:from>
    <xdr:to>
      <xdr:col>27</xdr:col>
      <xdr:colOff>343168</xdr:colOff>
      <xdr:row>7</xdr:row>
      <xdr:rowOff>17464</xdr:rowOff>
    </xdr:to>
    <mc:AlternateContent xmlns:mc="http://schemas.openxmlformats.org/markup-compatibility/2006" xmlns:a14="http://schemas.microsoft.com/office/drawing/2010/main">
      <mc:Choice Requires="a14">
        <xdr:sp macro="" textlink="">
          <xdr:nvSpPr>
            <xdr:cNvPr id="4" name="TextBox 3"/>
            <xdr:cNvSpPr txBox="1"/>
          </xdr:nvSpPr>
          <xdr:spPr>
            <a:xfrm>
              <a:off x="19828328" y="0"/>
              <a:ext cx="3241490" cy="17891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panose="02040503050406030204" pitchFamily="18" charset="0"/>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panose="02040503050406030204" pitchFamily="18" charset="0"/>
                              <a:ea typeface="+mn-ea"/>
                              <a:cs typeface="+mn-cs"/>
                            </a:rPr>
                            <m:t>𝑥</m:t>
                          </m:r>
                          <m:r>
                            <a:rPr lang="en-US" sz="2400" b="0" i="1" baseline="-25000">
                              <a:solidFill>
                                <a:schemeClr val="tx1"/>
                              </a:solidFill>
                              <a:effectLst/>
                              <a:latin typeface="Cambria Math" panose="02040503050406030204" pitchFamily="18" charset="0"/>
                              <a:ea typeface="+mn-ea"/>
                              <a:cs typeface="+mn-cs"/>
                            </a:rPr>
                            <m:t>𝑖</m:t>
                          </m:r>
                          <m:r>
                            <a:rPr lang="en-US" sz="2400" b="0" i="1">
                              <a:solidFill>
                                <a:schemeClr val="tx1"/>
                              </a:solidFill>
                              <a:effectLst/>
                              <a:latin typeface="Cambria Math" panose="02040503050406030204" pitchFamily="18" charset="0"/>
                              <a:ea typeface="+mn-ea"/>
                              <a:cs typeface="+mn-cs"/>
                            </a:rPr>
                            <m:t> −</m:t>
                          </m:r>
                          <m:r>
                            <a:rPr lang="en-US" sz="2400" b="0" i="1">
                              <a:solidFill>
                                <a:schemeClr val="tx1"/>
                              </a:solidFill>
                              <a:effectLst/>
                              <a:latin typeface="Cambria Math" panose="02040503050406030204" pitchFamily="18" charset="0"/>
                              <a:ea typeface="+mn-ea"/>
                              <a:cs typeface="+mn-cs"/>
                            </a:rPr>
                            <m:t>𝑋𝑏𝑎𝑟</m:t>
                          </m:r>
                        </m:e>
                      </m:d>
                      <m:r>
                        <a:rPr lang="en-US" sz="2400" b="0" i="1">
                          <a:solidFill>
                            <a:schemeClr val="tx1"/>
                          </a:solidFill>
                          <a:effectLst/>
                          <a:latin typeface="Cambria Math" panose="02040503050406030204" pitchFamily="18" charset="0"/>
                          <a:ea typeface="+mn-ea"/>
                          <a:cs typeface="+mn-cs"/>
                        </a:rPr>
                        <m:t>^2</m:t>
                      </m:r>
                    </m:num>
                    <m:den>
                      <m:r>
                        <a:rPr lang="en-US" sz="2400" b="0" i="1">
                          <a:solidFill>
                            <a:schemeClr val="tx1"/>
                          </a:solidFill>
                          <a:effectLst/>
                          <a:latin typeface="Cambria Math" panose="02040503050406030204" pitchFamily="18" charset="0"/>
                          <a:ea typeface="+mn-ea"/>
                          <a:cs typeface="+mn-cs"/>
                        </a:rPr>
                        <m:t>𝑛</m:t>
                      </m:r>
                      <m:r>
                        <a:rPr lang="en-US" sz="2400" b="0" i="1">
                          <a:solidFill>
                            <a:schemeClr val="tx1"/>
                          </a:solidFill>
                          <a:effectLst/>
                          <a:latin typeface="Cambria Math" panose="02040503050406030204" pitchFamily="18" charset="0"/>
                          <a:ea typeface="+mn-ea"/>
                          <a:cs typeface="+mn-cs"/>
                        </a:rPr>
                        <m:t> −1</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4" name="TextBox 3"/>
            <xdr:cNvSpPr txBox="1"/>
          </xdr:nvSpPr>
          <xdr:spPr>
            <a:xfrm>
              <a:off x="19828328" y="0"/>
              <a:ext cx="3241490" cy="17891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panose="02040503050406030204" pitchFamily="18" charset="0"/>
                  <a:ea typeface="+mn-ea"/>
                  <a:cs typeface="+mn-cs"/>
                </a:rPr>
                <a:t>Σ</a:t>
              </a:r>
              <a:r>
                <a:rPr lang="en-US" sz="2400" b="0" i="0">
                  <a:solidFill>
                    <a:schemeClr val="tx1"/>
                  </a:solidFill>
                  <a:effectLst/>
                  <a:latin typeface="Cambria Math" panose="02040503050406030204" pitchFamily="18" charset="0"/>
                  <a:ea typeface="+mn-ea"/>
                  <a:cs typeface="+mn-cs"/>
                </a:rPr>
                <a:t>(𝑥</a:t>
              </a:r>
              <a:r>
                <a:rPr lang="en-US" sz="2400" b="0" i="0" baseline="-25000">
                  <a:solidFill>
                    <a:schemeClr val="tx1"/>
                  </a:solidFill>
                  <a:effectLst/>
                  <a:latin typeface="Cambria Math" panose="02040503050406030204" pitchFamily="18" charset="0"/>
                  <a:ea typeface="+mn-ea"/>
                  <a:cs typeface="+mn-cs"/>
                </a:rPr>
                <a:t>𝑖</a:t>
              </a:r>
              <a:r>
                <a:rPr lang="en-US" sz="2400" b="0" i="0">
                  <a:solidFill>
                    <a:schemeClr val="tx1"/>
                  </a:solidFill>
                  <a:effectLst/>
                  <a:latin typeface="Cambria Math" panose="02040503050406030204" pitchFamily="18" charset="0"/>
                  <a:ea typeface="+mn-ea"/>
                  <a:cs typeface="+mn-cs"/>
                </a:rPr>
                <a:t> −𝑋𝑏𝑎𝑟)^2)/(𝑛 −1)</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22</xdr:col>
      <xdr:colOff>149678</xdr:colOff>
      <xdr:row>15</xdr:row>
      <xdr:rowOff>90448</xdr:rowOff>
    </xdr:from>
    <xdr:to>
      <xdr:col>27</xdr:col>
      <xdr:colOff>343167</xdr:colOff>
      <xdr:row>23</xdr:row>
      <xdr:rowOff>29085</xdr:rowOff>
    </xdr:to>
    <mc:AlternateContent xmlns:mc="http://schemas.openxmlformats.org/markup-compatibility/2006" xmlns:a14="http://schemas.microsoft.com/office/drawing/2010/main">
      <mc:Choice Requires="a14">
        <xdr:sp macro="" textlink="">
          <xdr:nvSpPr>
            <xdr:cNvPr id="5" name="TextBox 1"/>
            <xdr:cNvSpPr txBox="1"/>
          </xdr:nvSpPr>
          <xdr:spPr>
            <a:xfrm>
              <a:off x="19828328" y="3443248"/>
              <a:ext cx="3241489" cy="157693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5" name="TextBox 1"/>
            <xdr:cNvSpPr txBox="1"/>
          </xdr:nvSpPr>
          <xdr:spPr>
            <a:xfrm>
              <a:off x="19828328" y="3443248"/>
              <a:ext cx="3241489" cy="157693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22</xdr:col>
      <xdr:colOff>149678</xdr:colOff>
      <xdr:row>7</xdr:row>
      <xdr:rowOff>126321</xdr:rowOff>
    </xdr:from>
    <xdr:to>
      <xdr:col>28</xdr:col>
      <xdr:colOff>574992</xdr:colOff>
      <xdr:row>14</xdr:row>
      <xdr:rowOff>79562</xdr:rowOff>
    </xdr:to>
    <mc:AlternateContent xmlns:mc="http://schemas.openxmlformats.org/markup-compatibility/2006" xmlns:a14="http://schemas.microsoft.com/office/drawing/2010/main">
      <mc:Choice Requires="a14">
        <xdr:sp macro="" textlink="">
          <xdr:nvSpPr>
            <xdr:cNvPr id="6" name="TextBox 2"/>
            <xdr:cNvSpPr txBox="1"/>
          </xdr:nvSpPr>
          <xdr:spPr>
            <a:xfrm>
              <a:off x="19828328" y="1897971"/>
              <a:ext cx="4082914" cy="134389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14:m>
                <m:oMath xmlns:m="http://schemas.openxmlformats.org/officeDocument/2006/math">
                  <m:f>
                    <m:fPr>
                      <m:ctrlPr>
                        <a:rPr lang="en-US" sz="2400" i="1">
                          <a:latin typeface="Cambria Math" panose="02040503050406030204" pitchFamily="18" charset="0"/>
                        </a:rPr>
                      </m:ctrlPr>
                    </m:fPr>
                    <m:num>
                      <m:r>
                        <m:rPr>
                          <m:sty m:val="p"/>
                        </m:rPr>
                        <a:rPr lang="el-GR" sz="2400" i="1">
                          <a:latin typeface="Cambria Math"/>
                          <a:ea typeface="Cambria Math"/>
                        </a:rPr>
                        <m:t>Σ</m:t>
                      </m:r>
                      <m:d>
                        <m:dPr>
                          <m:ctrlPr>
                            <a:rPr lang="en-US" sz="2400" b="0" i="1">
                              <a:latin typeface="Cambria Math" panose="02040503050406030204" pitchFamily="18" charset="0"/>
                              <a:ea typeface="Cambria Math"/>
                            </a:rPr>
                          </m:ctrlPr>
                        </m:dPr>
                        <m:e>
                          <m:r>
                            <a:rPr lang="en-US" sz="2400" b="0" i="1">
                              <a:latin typeface="Cambria Math"/>
                              <a:ea typeface="Cambria Math"/>
                            </a:rPr>
                            <m:t>𝑥</m:t>
                          </m:r>
                          <m:r>
                            <a:rPr lang="en-US" sz="2400" b="0" i="1" baseline="-25000">
                              <a:latin typeface="Cambria Math"/>
                              <a:ea typeface="Cambria Math"/>
                            </a:rPr>
                            <m:t>𝑖</m:t>
                          </m:r>
                          <m:r>
                            <a:rPr lang="en-US" sz="2400" b="0" i="1">
                              <a:latin typeface="Cambria Math"/>
                              <a:ea typeface="Cambria Math"/>
                            </a:rPr>
                            <m:t> −</m:t>
                          </m:r>
                          <m:r>
                            <a:rPr lang="en-US" sz="2400" b="0" i="1">
                              <a:latin typeface="Cambria Math"/>
                              <a:ea typeface="Cambria Math"/>
                            </a:rPr>
                            <m:t>𝑋𝑏𝑎𝑟</m:t>
                          </m:r>
                        </m:e>
                      </m:d>
                      <m:r>
                        <a:rPr lang="en-US" sz="2400" b="0" i="1">
                          <a:latin typeface="Cambria Math"/>
                          <a:ea typeface="Cambria Math"/>
                        </a:rPr>
                        <m:t>∗(</m:t>
                      </m:r>
                      <m:sSub>
                        <m:sSubPr>
                          <m:ctrlPr>
                            <a:rPr lang="en-US" sz="2400" b="0" i="1">
                              <a:latin typeface="Cambria Math" panose="02040503050406030204" pitchFamily="18" charset="0"/>
                              <a:ea typeface="Cambria Math"/>
                            </a:rPr>
                          </m:ctrlPr>
                        </m:sSubPr>
                        <m:e>
                          <m:r>
                            <a:rPr lang="en-US" sz="2400" b="0" i="1">
                              <a:latin typeface="Cambria Math" panose="02040503050406030204" pitchFamily="18" charset="0"/>
                              <a:ea typeface="Cambria Math"/>
                            </a:rPr>
                            <m:t>𝑦</m:t>
                          </m:r>
                        </m:e>
                        <m:sub>
                          <m:r>
                            <a:rPr lang="en-US" sz="2400" b="0" i="1">
                              <a:latin typeface="Cambria Math" panose="02040503050406030204" pitchFamily="18" charset="0"/>
                              <a:ea typeface="Cambria Math"/>
                            </a:rPr>
                            <m:t>𝑖</m:t>
                          </m:r>
                        </m:sub>
                      </m:sSub>
                      <m:r>
                        <a:rPr lang="en-US" sz="2400" b="0" i="1">
                          <a:latin typeface="Cambria Math"/>
                          <a:ea typeface="Cambria Math"/>
                        </a:rPr>
                        <m:t> −</m:t>
                      </m:r>
                      <m:r>
                        <a:rPr lang="en-US" sz="2400" b="0" i="1">
                          <a:latin typeface="Cambria Math"/>
                          <a:ea typeface="Cambria Math"/>
                        </a:rPr>
                        <m:t>𝑌𝑏𝑎𝑟</m:t>
                      </m:r>
                      <m:r>
                        <a:rPr lang="en-US" sz="2400" b="0" i="1">
                          <a:latin typeface="Cambria Math"/>
                          <a:ea typeface="Cambria Math"/>
                        </a:rPr>
                        <m:t>)</m:t>
                      </m:r>
                    </m:num>
                    <m:den>
                      <m:r>
                        <a:rPr lang="en-US" sz="2400" b="0" i="1">
                          <a:latin typeface="Cambria Math"/>
                        </a:rPr>
                        <m:t>𝑛</m:t>
                      </m:r>
                      <m:r>
                        <a:rPr lang="en-US" sz="2400" b="0" i="1">
                          <a:latin typeface="Cambria Math"/>
                        </a:rPr>
                        <m:t> −1</m:t>
                      </m:r>
                    </m:den>
                  </m:f>
                </m:oMath>
              </a14:m>
              <a:endParaRPr lang="en-US" sz="2400" baseline="-25000">
                <a:solidFill>
                  <a:schemeClr val="tx1"/>
                </a:solidFill>
                <a:effectLst/>
                <a:latin typeface="+mn-lt"/>
                <a:ea typeface="+mn-ea"/>
                <a:cs typeface="+mn-cs"/>
              </a:endParaRPr>
            </a:p>
          </xdr:txBody>
        </xdr:sp>
      </mc:Choice>
      <mc:Fallback xmlns="">
        <xdr:sp macro="" textlink="">
          <xdr:nvSpPr>
            <xdr:cNvPr id="6" name="TextBox 2"/>
            <xdr:cNvSpPr txBox="1"/>
          </xdr:nvSpPr>
          <xdr:spPr>
            <a:xfrm>
              <a:off x="19828328" y="1897971"/>
              <a:ext cx="4082914" cy="134389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r>
                <a:rPr lang="en-US" sz="2400" i="0">
                  <a:latin typeface="Cambria Math" panose="02040503050406030204" pitchFamily="18" charset="0"/>
                </a:rPr>
                <a:t>(</a:t>
              </a:r>
              <a:r>
                <a:rPr lang="el-GR" sz="2400" i="0">
                  <a:latin typeface="Cambria Math"/>
                  <a:ea typeface="Cambria Math"/>
                </a:rPr>
                <a:t>Σ</a:t>
              </a:r>
              <a:r>
                <a:rPr lang="en-US" sz="2400" b="0" i="0">
                  <a:latin typeface="Cambria Math" panose="02040503050406030204" pitchFamily="18" charset="0"/>
                  <a:ea typeface="Cambria Math"/>
                </a:rPr>
                <a:t>(</a:t>
              </a:r>
              <a:r>
                <a:rPr lang="en-US" sz="2400" b="0" i="0">
                  <a:latin typeface="Cambria Math"/>
                  <a:ea typeface="Cambria Math"/>
                </a:rPr>
                <a:t>𝑥</a:t>
              </a:r>
              <a:r>
                <a:rPr lang="en-US" sz="2400" b="0" i="0" baseline="-25000">
                  <a:latin typeface="Cambria Math"/>
                  <a:ea typeface="Cambria Math"/>
                </a:rPr>
                <a:t>𝑖</a:t>
              </a:r>
              <a:r>
                <a:rPr lang="en-US" sz="2400" b="0" i="0">
                  <a:latin typeface="Cambria Math"/>
                  <a:ea typeface="Cambria Math"/>
                </a:rPr>
                <a:t> −𝑋𝑏𝑎𝑟</a:t>
              </a:r>
              <a:r>
                <a:rPr lang="en-US" sz="2400" b="0" i="0">
                  <a:latin typeface="Cambria Math" panose="02040503050406030204" pitchFamily="18" charset="0"/>
                  <a:ea typeface="Cambria Math"/>
                </a:rPr>
                <a:t>)</a:t>
              </a:r>
              <a:r>
                <a:rPr lang="en-US" sz="2400" b="0" i="0">
                  <a:latin typeface="Cambria Math"/>
                  <a:ea typeface="Cambria Math"/>
                </a:rPr>
                <a:t>∗(</a:t>
              </a:r>
              <a:r>
                <a:rPr lang="en-US" sz="2400" b="0" i="0">
                  <a:latin typeface="Cambria Math" panose="02040503050406030204" pitchFamily="18" charset="0"/>
                  <a:ea typeface="Cambria Math"/>
                </a:rPr>
                <a:t>𝑦_𝑖</a:t>
              </a:r>
              <a:r>
                <a:rPr lang="en-US" sz="2400" b="0" i="0">
                  <a:latin typeface="Cambria Math"/>
                  <a:ea typeface="Cambria Math"/>
                </a:rPr>
                <a:t>  −𝑌𝑏𝑎𝑟)</a:t>
              </a:r>
              <a:r>
                <a:rPr lang="en-US" sz="2400" b="0" i="0">
                  <a:latin typeface="Cambria Math" panose="02040503050406030204" pitchFamily="18" charset="0"/>
                  <a:ea typeface="Cambria Math"/>
                </a:rPr>
                <a:t>)/(</a:t>
              </a:r>
              <a:r>
                <a:rPr lang="en-US" sz="2400" b="0" i="0">
                  <a:latin typeface="Cambria Math"/>
                </a:rPr>
                <a:t>𝑛 −1</a:t>
              </a:r>
              <a:r>
                <a:rPr lang="en-US" sz="2400" b="0" i="0">
                  <a:latin typeface="Cambria Math" panose="02040503050406030204" pitchFamily="18" charset="0"/>
                </a:rPr>
                <a:t>)</a:t>
              </a:r>
              <a:endParaRPr lang="en-US" sz="2400" baseline="-25000">
                <a:solidFill>
                  <a:schemeClr val="tx1"/>
                </a:solidFill>
                <a:effectLst/>
                <a:latin typeface="+mn-lt"/>
                <a:ea typeface="+mn-ea"/>
                <a:cs typeface="+mn-cs"/>
              </a:endParaRPr>
            </a:p>
          </xdr:txBody>
        </xdr:sp>
      </mc:Fallback>
    </mc:AlternateContent>
    <xdr:clientData/>
  </xdr:twoCellAnchor>
  <xdr:twoCellAnchor>
    <xdr:from>
      <xdr:col>22</xdr:col>
      <xdr:colOff>68037</xdr:colOff>
      <xdr:row>57</xdr:row>
      <xdr:rowOff>91686</xdr:rowOff>
    </xdr:from>
    <xdr:to>
      <xdr:col>26</xdr:col>
      <xdr:colOff>306789</xdr:colOff>
      <xdr:row>63</xdr:row>
      <xdr:rowOff>139311</xdr:rowOff>
    </xdr:to>
    <mc:AlternateContent xmlns:mc="http://schemas.openxmlformats.org/markup-compatibility/2006" xmlns:a14="http://schemas.microsoft.com/office/drawing/2010/main">
      <mc:Choice Requires="a14">
        <xdr:sp macro="" textlink="">
          <xdr:nvSpPr>
            <xdr:cNvPr id="7" name="TextBox 1"/>
            <xdr:cNvSpPr txBox="1"/>
          </xdr:nvSpPr>
          <xdr:spPr>
            <a:xfrm>
              <a:off x="19746687" y="12055086"/>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sSub>
                        <m:sSubPr>
                          <m:ctrlPr>
                            <a:rPr lang="en-US" sz="2400" b="0" i="1" baseline="0">
                              <a:solidFill>
                                <a:schemeClr val="tx1"/>
                              </a:solidFill>
                              <a:effectLst/>
                              <a:latin typeface="Cambria Math" panose="02040503050406030204" pitchFamily="18" charset="0"/>
                              <a:ea typeface="+mn-ea"/>
                              <a:cs typeface="+mn-cs"/>
                            </a:rPr>
                          </m:ctrlPr>
                        </m:sSubPr>
                        <m:e>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7" name="TextBox 1"/>
            <xdr:cNvSpPr txBox="1"/>
          </xdr:nvSpPr>
          <xdr:spPr>
            <a:xfrm>
              <a:off x="19746687" y="12055086"/>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̂_𝑖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22</xdr:col>
      <xdr:colOff>68038</xdr:colOff>
      <xdr:row>43</xdr:row>
      <xdr:rowOff>78078</xdr:rowOff>
    </xdr:from>
    <xdr:to>
      <xdr:col>26</xdr:col>
      <xdr:colOff>306790</xdr:colOff>
      <xdr:row>49</xdr:row>
      <xdr:rowOff>125703</xdr:rowOff>
    </xdr:to>
    <mc:AlternateContent xmlns:mc="http://schemas.openxmlformats.org/markup-compatibility/2006" xmlns:a14="http://schemas.microsoft.com/office/drawing/2010/main">
      <mc:Choice Requires="a14">
        <xdr:sp macro="" textlink="">
          <xdr:nvSpPr>
            <xdr:cNvPr id="8" name="TextBox 1"/>
            <xdr:cNvSpPr txBox="1"/>
          </xdr:nvSpPr>
          <xdr:spPr>
            <a:xfrm>
              <a:off x="19746688" y="93744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8" name="TextBox 1"/>
            <xdr:cNvSpPr txBox="1"/>
          </xdr:nvSpPr>
          <xdr:spPr>
            <a:xfrm>
              <a:off x="19746688" y="93744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22</xdr:col>
      <xdr:colOff>68037</xdr:colOff>
      <xdr:row>50</xdr:row>
      <xdr:rowOff>78078</xdr:rowOff>
    </xdr:from>
    <xdr:to>
      <xdr:col>26</xdr:col>
      <xdr:colOff>306789</xdr:colOff>
      <xdr:row>56</xdr:row>
      <xdr:rowOff>125703</xdr:rowOff>
    </xdr:to>
    <mc:AlternateContent xmlns:mc="http://schemas.openxmlformats.org/markup-compatibility/2006" xmlns:a14="http://schemas.microsoft.com/office/drawing/2010/main">
      <mc:Choice Requires="a14">
        <xdr:sp macro="" textlink="">
          <xdr:nvSpPr>
            <xdr:cNvPr id="9" name="TextBox 1"/>
            <xdr:cNvSpPr txBox="1"/>
          </xdr:nvSpPr>
          <xdr:spPr>
            <a:xfrm>
              <a:off x="19746687" y="107079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acc>
                            <m:accPr>
                              <m:chr m:val="̂"/>
                              <m:ctrlPr>
                                <a:rPr lang="el-GR" sz="240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9" name="TextBox 1"/>
            <xdr:cNvSpPr txBox="1"/>
          </xdr:nvSpPr>
          <xdr:spPr>
            <a:xfrm>
              <a:off x="19746687" y="107079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 ̂_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wsDr>
</file>

<file path=xl/drawings/drawing18.xml><?xml version="1.0" encoding="utf-8"?>
<c:userShapes xmlns:c="http://schemas.openxmlformats.org/drawingml/2006/chart">
  <cdr:relSizeAnchor xmlns:cdr="http://schemas.openxmlformats.org/drawingml/2006/chartDrawing">
    <cdr:from>
      <cdr:x>0.19151</cdr:x>
      <cdr:y>0.76042</cdr:y>
    </cdr:from>
    <cdr:to>
      <cdr:x>0.21234</cdr:x>
      <cdr:y>0.83253</cdr:y>
    </cdr:to>
    <cdr:cxnSp macro="">
      <cdr:nvCxnSpPr>
        <cdr:cNvPr id="3" name="Straight Connector 2"/>
        <cdr:cNvCxnSpPr/>
      </cdr:nvCxnSpPr>
      <cdr:spPr>
        <a:xfrm xmlns:a="http://schemas.openxmlformats.org/drawingml/2006/main" flipH="1">
          <a:off x="875568" y="2085976"/>
          <a:ext cx="95250" cy="19782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0.20913</cdr:x>
      <cdr:y>0.7711</cdr:y>
    </cdr:from>
    <cdr:to>
      <cdr:x>0.22356</cdr:x>
      <cdr:y>0.84054</cdr:y>
    </cdr:to>
    <cdr:cxnSp macro="">
      <cdr:nvCxnSpPr>
        <cdr:cNvPr id="5" name="Straight Connector 4"/>
        <cdr:cNvCxnSpPr/>
      </cdr:nvCxnSpPr>
      <cdr:spPr>
        <a:xfrm xmlns:a="http://schemas.openxmlformats.org/drawingml/2006/main" flipH="1">
          <a:off x="956164" y="2115283"/>
          <a:ext cx="65943"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oneCellAnchor>
    <xdr:from>
      <xdr:col>0</xdr:col>
      <xdr:colOff>353786</xdr:colOff>
      <xdr:row>0</xdr:row>
      <xdr:rowOff>0</xdr:rowOff>
    </xdr:from>
    <xdr:ext cx="4576397" cy="2556363"/>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22</xdr:col>
      <xdr:colOff>0</xdr:colOff>
      <xdr:row>23</xdr:row>
      <xdr:rowOff>204253</xdr:rowOff>
    </xdr:from>
    <xdr:ext cx="4191000" cy="3342409"/>
    <mc:AlternateContent xmlns:mc="http://schemas.openxmlformats.org/markup-compatibility/2006" xmlns:a14="http://schemas.microsoft.com/office/drawing/2010/main">
      <mc:Choice Requires="a14">
        <xdr:sp macro="" textlink="">
          <xdr:nvSpPr>
            <xdr:cNvPr id="3" name="TextBox 2"/>
            <xdr:cNvSpPr txBox="1"/>
          </xdr:nvSpPr>
          <xdr:spPr>
            <a:xfrm>
              <a:off x="19859625" y="5195353"/>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14:m>
                <m:oMath xmlns:m="http://schemas.openxmlformats.org/officeDocument/2006/math">
                  <m:acc>
                    <m:accPr>
                      <m:chr m:val="̂"/>
                      <m:ctrlPr>
                        <a:rPr lang="en-US" sz="2800" i="1">
                          <a:latin typeface="Cambria Math" panose="02040503050406030204" pitchFamily="18" charset="0"/>
                        </a:rPr>
                      </m:ctrlPr>
                    </m:accPr>
                    <m:e>
                      <m:r>
                        <a:rPr lang="en-US" sz="2800" b="0" i="1">
                          <a:latin typeface="Cambria Math"/>
                        </a:rPr>
                        <m:t>𝑦</m:t>
                      </m:r>
                    </m:e>
                  </m:acc>
                </m:oMath>
              </a14:m>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r>
                        <a:rPr lang="en-US" sz="2400" b="0" i="1">
                          <a:solidFill>
                            <a:schemeClr val="tx1"/>
                          </a:solidFill>
                          <a:effectLst/>
                          <a:latin typeface="Cambria Math"/>
                          <a:ea typeface="+mn-ea"/>
                          <a:cs typeface="+mn-cs"/>
                        </a:rPr>
                        <m:t>𝑦𝑖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𝑌𝑏𝑎𝑟</m:t>
                      </m:r>
                      <m:r>
                        <a:rPr lang="en-US" sz="2400" b="0" i="1">
                          <a:solidFill>
                            <a:schemeClr val="tx1"/>
                          </a:solidFill>
                          <a:effectLst/>
                          <a:latin typeface="Cambria Math"/>
                          <a:ea typeface="+mn-ea"/>
                          <a:cs typeface="+mn-cs"/>
                        </a:rPr>
                        <m:t>)</m:t>
                      </m:r>
                    </m:num>
                    <m:den>
                      <m:r>
                        <a:rPr lang="el-GR" sz="2400" b="0" i="1">
                          <a:solidFill>
                            <a:schemeClr val="tx1"/>
                          </a:solidFill>
                          <a:effectLst/>
                          <a:latin typeface="Cambria Math"/>
                          <a:ea typeface="+mn-ea"/>
                          <a:cs typeface="+mn-cs"/>
                        </a:rPr>
                        <m:t>𝛴</m:t>
                      </m:r>
                      <m:d>
                        <m:dPr>
                          <m:ctrlPr>
                            <a:rPr lang="el-GR"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baseline="30000">
                          <a:solidFill>
                            <a:schemeClr val="tx1"/>
                          </a:solidFill>
                          <a:effectLst/>
                          <a:latin typeface="Cambria Math"/>
                          <a:ea typeface="+mn-ea"/>
                          <a:cs typeface="+mn-cs"/>
                        </a:rPr>
                        <m:t>2</m:t>
                      </m:r>
                    </m:den>
                  </m:f>
                </m:oMath>
              </a14:m>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Choice>
      <mc:Fallback xmlns="">
        <xdr:sp macro="" textlink="">
          <xdr:nvSpPr>
            <xdr:cNvPr id="3" name="TextBox 2"/>
            <xdr:cNvSpPr txBox="1"/>
          </xdr:nvSpPr>
          <xdr:spPr>
            <a:xfrm>
              <a:off x="19859625" y="5195353"/>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r>
                <a:rPr lang="en-US" sz="2800" b="0" i="0">
                  <a:latin typeface="Cambria Math"/>
                </a:rPr>
                <a:t>𝑦</a:t>
              </a:r>
              <a:r>
                <a:rPr lang="en-US" sz="2800" b="0" i="0">
                  <a:latin typeface="Cambria Math" panose="02040503050406030204" pitchFamily="18" charset="0"/>
                </a:rPr>
                <a:t> ̂</a:t>
              </a:r>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∗(𝑦𝑖 −𝑌𝑏𝑎𝑟)</a:t>
              </a:r>
              <a:r>
                <a:rPr lang="en-US" sz="2400" b="0" i="0">
                  <a:solidFill>
                    <a:schemeClr val="tx1"/>
                  </a:solidFill>
                  <a:effectLst/>
                  <a:latin typeface="Cambria Math" panose="02040503050406030204" pitchFamily="18" charset="0"/>
                  <a:ea typeface="+mn-ea"/>
                  <a:cs typeface="+mn-cs"/>
                </a:rPr>
                <a:t>)/</a:t>
              </a:r>
              <a:r>
                <a:rPr lang="el-GR" sz="2400" b="0" i="0">
                  <a:solidFill>
                    <a:schemeClr val="tx1"/>
                  </a:solidFill>
                  <a:effectLst/>
                  <a:latin typeface="Cambria Math"/>
                  <a:ea typeface="+mn-ea"/>
                  <a:cs typeface="+mn-cs"/>
                </a:rPr>
                <a:t>𝛴</a:t>
              </a:r>
              <a:r>
                <a:rPr lang="el-GR"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baseline="30000">
                  <a:solidFill>
                    <a:schemeClr val="tx1"/>
                  </a:solidFill>
                  <a:effectLst/>
                  <a:latin typeface="Cambria Math"/>
                  <a:ea typeface="+mn-ea"/>
                  <a:cs typeface="+mn-cs"/>
                </a:rPr>
                <a:t>2</a:t>
              </a:r>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Fallback>
    </mc:AlternateContent>
    <xdr:clientData/>
  </xdr:oneCellAnchor>
  <xdr:twoCellAnchor>
    <xdr:from>
      <xdr:col>22</xdr:col>
      <xdr:colOff>149678</xdr:colOff>
      <xdr:row>0</xdr:row>
      <xdr:rowOff>0</xdr:rowOff>
    </xdr:from>
    <xdr:to>
      <xdr:col>27</xdr:col>
      <xdr:colOff>343168</xdr:colOff>
      <xdr:row>7</xdr:row>
      <xdr:rowOff>17464</xdr:rowOff>
    </xdr:to>
    <mc:AlternateContent xmlns:mc="http://schemas.openxmlformats.org/markup-compatibility/2006" xmlns:a14="http://schemas.microsoft.com/office/drawing/2010/main">
      <mc:Choice Requires="a14">
        <xdr:sp macro="" textlink="">
          <xdr:nvSpPr>
            <xdr:cNvPr id="4" name="TextBox 3"/>
            <xdr:cNvSpPr txBox="1"/>
          </xdr:nvSpPr>
          <xdr:spPr>
            <a:xfrm>
              <a:off x="20009303" y="0"/>
              <a:ext cx="3241490" cy="17891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panose="02040503050406030204" pitchFamily="18" charset="0"/>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panose="02040503050406030204" pitchFamily="18" charset="0"/>
                              <a:ea typeface="+mn-ea"/>
                              <a:cs typeface="+mn-cs"/>
                            </a:rPr>
                            <m:t>𝑥</m:t>
                          </m:r>
                          <m:r>
                            <a:rPr lang="en-US" sz="2400" b="0" i="1" baseline="-25000">
                              <a:solidFill>
                                <a:schemeClr val="tx1"/>
                              </a:solidFill>
                              <a:effectLst/>
                              <a:latin typeface="Cambria Math" panose="02040503050406030204" pitchFamily="18" charset="0"/>
                              <a:ea typeface="+mn-ea"/>
                              <a:cs typeface="+mn-cs"/>
                            </a:rPr>
                            <m:t>𝑖</m:t>
                          </m:r>
                          <m:r>
                            <a:rPr lang="en-US" sz="2400" b="0" i="1">
                              <a:solidFill>
                                <a:schemeClr val="tx1"/>
                              </a:solidFill>
                              <a:effectLst/>
                              <a:latin typeface="Cambria Math" panose="02040503050406030204" pitchFamily="18" charset="0"/>
                              <a:ea typeface="+mn-ea"/>
                              <a:cs typeface="+mn-cs"/>
                            </a:rPr>
                            <m:t> −</m:t>
                          </m:r>
                          <m:r>
                            <a:rPr lang="en-US" sz="2400" b="0" i="1">
                              <a:solidFill>
                                <a:schemeClr val="tx1"/>
                              </a:solidFill>
                              <a:effectLst/>
                              <a:latin typeface="Cambria Math" panose="02040503050406030204" pitchFamily="18" charset="0"/>
                              <a:ea typeface="+mn-ea"/>
                              <a:cs typeface="+mn-cs"/>
                            </a:rPr>
                            <m:t>𝑋𝑏𝑎𝑟</m:t>
                          </m:r>
                        </m:e>
                      </m:d>
                      <m:r>
                        <a:rPr lang="en-US" sz="2400" b="0" i="1">
                          <a:solidFill>
                            <a:schemeClr val="tx1"/>
                          </a:solidFill>
                          <a:effectLst/>
                          <a:latin typeface="Cambria Math" panose="02040503050406030204" pitchFamily="18" charset="0"/>
                          <a:ea typeface="+mn-ea"/>
                          <a:cs typeface="+mn-cs"/>
                        </a:rPr>
                        <m:t>^2</m:t>
                      </m:r>
                    </m:num>
                    <m:den>
                      <m:r>
                        <a:rPr lang="en-US" sz="2400" b="0" i="1">
                          <a:solidFill>
                            <a:schemeClr val="tx1"/>
                          </a:solidFill>
                          <a:effectLst/>
                          <a:latin typeface="Cambria Math" panose="02040503050406030204" pitchFamily="18" charset="0"/>
                          <a:ea typeface="+mn-ea"/>
                          <a:cs typeface="+mn-cs"/>
                        </a:rPr>
                        <m:t>𝑛</m:t>
                      </m:r>
                      <m:r>
                        <a:rPr lang="en-US" sz="2400" b="0" i="1">
                          <a:solidFill>
                            <a:schemeClr val="tx1"/>
                          </a:solidFill>
                          <a:effectLst/>
                          <a:latin typeface="Cambria Math" panose="02040503050406030204" pitchFamily="18" charset="0"/>
                          <a:ea typeface="+mn-ea"/>
                          <a:cs typeface="+mn-cs"/>
                        </a:rPr>
                        <m:t> −1</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4" name="TextBox 3"/>
            <xdr:cNvSpPr txBox="1"/>
          </xdr:nvSpPr>
          <xdr:spPr>
            <a:xfrm>
              <a:off x="20009303" y="0"/>
              <a:ext cx="3241490" cy="17891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panose="02040503050406030204" pitchFamily="18" charset="0"/>
                  <a:ea typeface="+mn-ea"/>
                  <a:cs typeface="+mn-cs"/>
                </a:rPr>
                <a:t>Σ</a:t>
              </a:r>
              <a:r>
                <a:rPr lang="en-US" sz="2400" b="0" i="0">
                  <a:solidFill>
                    <a:schemeClr val="tx1"/>
                  </a:solidFill>
                  <a:effectLst/>
                  <a:latin typeface="Cambria Math" panose="02040503050406030204" pitchFamily="18" charset="0"/>
                  <a:ea typeface="+mn-ea"/>
                  <a:cs typeface="+mn-cs"/>
                </a:rPr>
                <a:t>(𝑥</a:t>
              </a:r>
              <a:r>
                <a:rPr lang="en-US" sz="2400" b="0" i="0" baseline="-25000">
                  <a:solidFill>
                    <a:schemeClr val="tx1"/>
                  </a:solidFill>
                  <a:effectLst/>
                  <a:latin typeface="Cambria Math" panose="02040503050406030204" pitchFamily="18" charset="0"/>
                  <a:ea typeface="+mn-ea"/>
                  <a:cs typeface="+mn-cs"/>
                </a:rPr>
                <a:t>𝑖</a:t>
              </a:r>
              <a:r>
                <a:rPr lang="en-US" sz="2400" b="0" i="0">
                  <a:solidFill>
                    <a:schemeClr val="tx1"/>
                  </a:solidFill>
                  <a:effectLst/>
                  <a:latin typeface="Cambria Math" panose="02040503050406030204" pitchFamily="18" charset="0"/>
                  <a:ea typeface="+mn-ea"/>
                  <a:cs typeface="+mn-cs"/>
                </a:rPr>
                <a:t> −𝑋𝑏𝑎𝑟)^2)/(𝑛 −1)</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22</xdr:col>
      <xdr:colOff>149678</xdr:colOff>
      <xdr:row>15</xdr:row>
      <xdr:rowOff>90448</xdr:rowOff>
    </xdr:from>
    <xdr:to>
      <xdr:col>27</xdr:col>
      <xdr:colOff>343167</xdr:colOff>
      <xdr:row>23</xdr:row>
      <xdr:rowOff>29085</xdr:rowOff>
    </xdr:to>
    <mc:AlternateContent xmlns:mc="http://schemas.openxmlformats.org/markup-compatibility/2006" xmlns:a14="http://schemas.microsoft.com/office/drawing/2010/main">
      <mc:Choice Requires="a14">
        <xdr:sp macro="" textlink="">
          <xdr:nvSpPr>
            <xdr:cNvPr id="5" name="TextBox 1"/>
            <xdr:cNvSpPr txBox="1"/>
          </xdr:nvSpPr>
          <xdr:spPr>
            <a:xfrm>
              <a:off x="20009303" y="3443248"/>
              <a:ext cx="3241489" cy="157693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5" name="TextBox 1"/>
            <xdr:cNvSpPr txBox="1"/>
          </xdr:nvSpPr>
          <xdr:spPr>
            <a:xfrm>
              <a:off x="20009303" y="3443248"/>
              <a:ext cx="3241489" cy="157693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22</xdr:col>
      <xdr:colOff>149678</xdr:colOff>
      <xdr:row>7</xdr:row>
      <xdr:rowOff>126321</xdr:rowOff>
    </xdr:from>
    <xdr:to>
      <xdr:col>28</xdr:col>
      <xdr:colOff>574992</xdr:colOff>
      <xdr:row>14</xdr:row>
      <xdr:rowOff>79562</xdr:rowOff>
    </xdr:to>
    <mc:AlternateContent xmlns:mc="http://schemas.openxmlformats.org/markup-compatibility/2006" xmlns:a14="http://schemas.microsoft.com/office/drawing/2010/main">
      <mc:Choice Requires="a14">
        <xdr:sp macro="" textlink="">
          <xdr:nvSpPr>
            <xdr:cNvPr id="6" name="TextBox 2"/>
            <xdr:cNvSpPr txBox="1"/>
          </xdr:nvSpPr>
          <xdr:spPr>
            <a:xfrm>
              <a:off x="20009303" y="1897971"/>
              <a:ext cx="4082914" cy="134389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14:m>
                <m:oMath xmlns:m="http://schemas.openxmlformats.org/officeDocument/2006/math">
                  <m:f>
                    <m:fPr>
                      <m:ctrlPr>
                        <a:rPr lang="en-US" sz="2400" i="1">
                          <a:latin typeface="Cambria Math" panose="02040503050406030204" pitchFamily="18" charset="0"/>
                        </a:rPr>
                      </m:ctrlPr>
                    </m:fPr>
                    <m:num>
                      <m:r>
                        <m:rPr>
                          <m:sty m:val="p"/>
                        </m:rPr>
                        <a:rPr lang="el-GR" sz="2400" i="1">
                          <a:latin typeface="Cambria Math"/>
                          <a:ea typeface="Cambria Math"/>
                        </a:rPr>
                        <m:t>Σ</m:t>
                      </m:r>
                      <m:d>
                        <m:dPr>
                          <m:ctrlPr>
                            <a:rPr lang="en-US" sz="2400" b="0" i="1">
                              <a:latin typeface="Cambria Math" panose="02040503050406030204" pitchFamily="18" charset="0"/>
                              <a:ea typeface="Cambria Math"/>
                            </a:rPr>
                          </m:ctrlPr>
                        </m:dPr>
                        <m:e>
                          <m:r>
                            <a:rPr lang="en-US" sz="2400" b="0" i="1">
                              <a:latin typeface="Cambria Math"/>
                              <a:ea typeface="Cambria Math"/>
                            </a:rPr>
                            <m:t>𝑥</m:t>
                          </m:r>
                          <m:r>
                            <a:rPr lang="en-US" sz="2400" b="0" i="1" baseline="-25000">
                              <a:latin typeface="Cambria Math"/>
                              <a:ea typeface="Cambria Math"/>
                            </a:rPr>
                            <m:t>𝑖</m:t>
                          </m:r>
                          <m:r>
                            <a:rPr lang="en-US" sz="2400" b="0" i="1">
                              <a:latin typeface="Cambria Math"/>
                              <a:ea typeface="Cambria Math"/>
                            </a:rPr>
                            <m:t> −</m:t>
                          </m:r>
                          <m:r>
                            <a:rPr lang="en-US" sz="2400" b="0" i="1">
                              <a:latin typeface="Cambria Math"/>
                              <a:ea typeface="Cambria Math"/>
                            </a:rPr>
                            <m:t>𝑋𝑏𝑎𝑟</m:t>
                          </m:r>
                        </m:e>
                      </m:d>
                      <m:r>
                        <a:rPr lang="en-US" sz="2400" b="0" i="1">
                          <a:latin typeface="Cambria Math"/>
                          <a:ea typeface="Cambria Math"/>
                        </a:rPr>
                        <m:t>∗(</m:t>
                      </m:r>
                      <m:sSub>
                        <m:sSubPr>
                          <m:ctrlPr>
                            <a:rPr lang="en-US" sz="2400" b="0" i="1">
                              <a:latin typeface="Cambria Math" panose="02040503050406030204" pitchFamily="18" charset="0"/>
                              <a:ea typeface="Cambria Math"/>
                            </a:rPr>
                          </m:ctrlPr>
                        </m:sSubPr>
                        <m:e>
                          <m:r>
                            <a:rPr lang="en-US" sz="2400" b="0" i="1">
                              <a:latin typeface="Cambria Math" panose="02040503050406030204" pitchFamily="18" charset="0"/>
                              <a:ea typeface="Cambria Math"/>
                            </a:rPr>
                            <m:t>𝑦</m:t>
                          </m:r>
                        </m:e>
                        <m:sub>
                          <m:r>
                            <a:rPr lang="en-US" sz="2400" b="0" i="1">
                              <a:latin typeface="Cambria Math" panose="02040503050406030204" pitchFamily="18" charset="0"/>
                              <a:ea typeface="Cambria Math"/>
                            </a:rPr>
                            <m:t>𝑖</m:t>
                          </m:r>
                        </m:sub>
                      </m:sSub>
                      <m:r>
                        <a:rPr lang="en-US" sz="2400" b="0" i="1">
                          <a:latin typeface="Cambria Math"/>
                          <a:ea typeface="Cambria Math"/>
                        </a:rPr>
                        <m:t> −</m:t>
                      </m:r>
                      <m:r>
                        <a:rPr lang="en-US" sz="2400" b="0" i="1">
                          <a:latin typeface="Cambria Math"/>
                          <a:ea typeface="Cambria Math"/>
                        </a:rPr>
                        <m:t>𝑌𝑏𝑎𝑟</m:t>
                      </m:r>
                      <m:r>
                        <a:rPr lang="en-US" sz="2400" b="0" i="1">
                          <a:latin typeface="Cambria Math"/>
                          <a:ea typeface="Cambria Math"/>
                        </a:rPr>
                        <m:t>)</m:t>
                      </m:r>
                    </m:num>
                    <m:den>
                      <m:r>
                        <a:rPr lang="en-US" sz="2400" b="0" i="1">
                          <a:latin typeface="Cambria Math"/>
                        </a:rPr>
                        <m:t>𝑛</m:t>
                      </m:r>
                      <m:r>
                        <a:rPr lang="en-US" sz="2400" b="0" i="1">
                          <a:latin typeface="Cambria Math"/>
                        </a:rPr>
                        <m:t> −1</m:t>
                      </m:r>
                    </m:den>
                  </m:f>
                </m:oMath>
              </a14:m>
              <a:endParaRPr lang="en-US" sz="2400" baseline="-25000">
                <a:solidFill>
                  <a:schemeClr val="tx1"/>
                </a:solidFill>
                <a:effectLst/>
                <a:latin typeface="+mn-lt"/>
                <a:ea typeface="+mn-ea"/>
                <a:cs typeface="+mn-cs"/>
              </a:endParaRPr>
            </a:p>
          </xdr:txBody>
        </xdr:sp>
      </mc:Choice>
      <mc:Fallback xmlns="">
        <xdr:sp macro="" textlink="">
          <xdr:nvSpPr>
            <xdr:cNvPr id="6" name="TextBox 2"/>
            <xdr:cNvSpPr txBox="1"/>
          </xdr:nvSpPr>
          <xdr:spPr>
            <a:xfrm>
              <a:off x="20009303" y="1897971"/>
              <a:ext cx="4082914" cy="134389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r>
                <a:rPr lang="en-US" sz="2400" i="0">
                  <a:latin typeface="Cambria Math" panose="02040503050406030204" pitchFamily="18" charset="0"/>
                </a:rPr>
                <a:t>(</a:t>
              </a:r>
              <a:r>
                <a:rPr lang="el-GR" sz="2400" i="0">
                  <a:latin typeface="Cambria Math"/>
                  <a:ea typeface="Cambria Math"/>
                </a:rPr>
                <a:t>Σ</a:t>
              </a:r>
              <a:r>
                <a:rPr lang="en-US" sz="2400" b="0" i="0">
                  <a:latin typeface="Cambria Math" panose="02040503050406030204" pitchFamily="18" charset="0"/>
                  <a:ea typeface="Cambria Math"/>
                </a:rPr>
                <a:t>(</a:t>
              </a:r>
              <a:r>
                <a:rPr lang="en-US" sz="2400" b="0" i="0">
                  <a:latin typeface="Cambria Math"/>
                  <a:ea typeface="Cambria Math"/>
                </a:rPr>
                <a:t>𝑥</a:t>
              </a:r>
              <a:r>
                <a:rPr lang="en-US" sz="2400" b="0" i="0" baseline="-25000">
                  <a:latin typeface="Cambria Math"/>
                  <a:ea typeface="Cambria Math"/>
                </a:rPr>
                <a:t>𝑖</a:t>
              </a:r>
              <a:r>
                <a:rPr lang="en-US" sz="2400" b="0" i="0">
                  <a:latin typeface="Cambria Math"/>
                  <a:ea typeface="Cambria Math"/>
                </a:rPr>
                <a:t> −𝑋𝑏𝑎𝑟</a:t>
              </a:r>
              <a:r>
                <a:rPr lang="en-US" sz="2400" b="0" i="0">
                  <a:latin typeface="Cambria Math" panose="02040503050406030204" pitchFamily="18" charset="0"/>
                  <a:ea typeface="Cambria Math"/>
                </a:rPr>
                <a:t>)</a:t>
              </a:r>
              <a:r>
                <a:rPr lang="en-US" sz="2400" b="0" i="0">
                  <a:latin typeface="Cambria Math"/>
                  <a:ea typeface="Cambria Math"/>
                </a:rPr>
                <a:t>∗(</a:t>
              </a:r>
              <a:r>
                <a:rPr lang="en-US" sz="2400" b="0" i="0">
                  <a:latin typeface="Cambria Math" panose="02040503050406030204" pitchFamily="18" charset="0"/>
                  <a:ea typeface="Cambria Math"/>
                </a:rPr>
                <a:t>𝑦_𝑖</a:t>
              </a:r>
              <a:r>
                <a:rPr lang="en-US" sz="2400" b="0" i="0">
                  <a:latin typeface="Cambria Math"/>
                  <a:ea typeface="Cambria Math"/>
                </a:rPr>
                <a:t>  −𝑌𝑏𝑎𝑟)</a:t>
              </a:r>
              <a:r>
                <a:rPr lang="en-US" sz="2400" b="0" i="0">
                  <a:latin typeface="Cambria Math" panose="02040503050406030204" pitchFamily="18" charset="0"/>
                  <a:ea typeface="Cambria Math"/>
                </a:rPr>
                <a:t>)/(</a:t>
              </a:r>
              <a:r>
                <a:rPr lang="en-US" sz="2400" b="0" i="0">
                  <a:latin typeface="Cambria Math"/>
                </a:rPr>
                <a:t>𝑛 −1</a:t>
              </a:r>
              <a:r>
                <a:rPr lang="en-US" sz="2400" b="0" i="0">
                  <a:latin typeface="Cambria Math" panose="02040503050406030204" pitchFamily="18" charset="0"/>
                </a:rPr>
                <a:t>)</a:t>
              </a:r>
              <a:endParaRPr lang="en-US" sz="2400" baseline="-25000">
                <a:solidFill>
                  <a:schemeClr val="tx1"/>
                </a:solidFill>
                <a:effectLst/>
                <a:latin typeface="+mn-lt"/>
                <a:ea typeface="+mn-ea"/>
                <a:cs typeface="+mn-cs"/>
              </a:endParaRPr>
            </a:p>
          </xdr:txBody>
        </xdr:sp>
      </mc:Fallback>
    </mc:AlternateContent>
    <xdr:clientData/>
  </xdr:twoCellAnchor>
  <xdr:twoCellAnchor>
    <xdr:from>
      <xdr:col>22</xdr:col>
      <xdr:colOff>68037</xdr:colOff>
      <xdr:row>57</xdr:row>
      <xdr:rowOff>91686</xdr:rowOff>
    </xdr:from>
    <xdr:to>
      <xdr:col>26</xdr:col>
      <xdr:colOff>306789</xdr:colOff>
      <xdr:row>63</xdr:row>
      <xdr:rowOff>139311</xdr:rowOff>
    </xdr:to>
    <mc:AlternateContent xmlns:mc="http://schemas.openxmlformats.org/markup-compatibility/2006" xmlns:a14="http://schemas.microsoft.com/office/drawing/2010/main">
      <mc:Choice Requires="a14">
        <xdr:sp macro="" textlink="">
          <xdr:nvSpPr>
            <xdr:cNvPr id="7" name="TextBox 1"/>
            <xdr:cNvSpPr txBox="1"/>
          </xdr:nvSpPr>
          <xdr:spPr>
            <a:xfrm>
              <a:off x="19927662" y="12055086"/>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sSub>
                        <m:sSubPr>
                          <m:ctrlPr>
                            <a:rPr lang="en-US" sz="2400" b="0" i="1" baseline="0">
                              <a:solidFill>
                                <a:schemeClr val="tx1"/>
                              </a:solidFill>
                              <a:effectLst/>
                              <a:latin typeface="Cambria Math" panose="02040503050406030204" pitchFamily="18" charset="0"/>
                              <a:ea typeface="+mn-ea"/>
                              <a:cs typeface="+mn-cs"/>
                            </a:rPr>
                          </m:ctrlPr>
                        </m:sSubPr>
                        <m:e>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7" name="TextBox 1"/>
            <xdr:cNvSpPr txBox="1"/>
          </xdr:nvSpPr>
          <xdr:spPr>
            <a:xfrm>
              <a:off x="19927662" y="12055086"/>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̂_𝑖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22</xdr:col>
      <xdr:colOff>68038</xdr:colOff>
      <xdr:row>43</xdr:row>
      <xdr:rowOff>78078</xdr:rowOff>
    </xdr:from>
    <xdr:to>
      <xdr:col>26</xdr:col>
      <xdr:colOff>306790</xdr:colOff>
      <xdr:row>49</xdr:row>
      <xdr:rowOff>125703</xdr:rowOff>
    </xdr:to>
    <mc:AlternateContent xmlns:mc="http://schemas.openxmlformats.org/markup-compatibility/2006" xmlns:a14="http://schemas.microsoft.com/office/drawing/2010/main">
      <mc:Choice Requires="a14">
        <xdr:sp macro="" textlink="">
          <xdr:nvSpPr>
            <xdr:cNvPr id="8" name="TextBox 1"/>
            <xdr:cNvSpPr txBox="1"/>
          </xdr:nvSpPr>
          <xdr:spPr>
            <a:xfrm>
              <a:off x="19927663" y="93744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8" name="TextBox 1"/>
            <xdr:cNvSpPr txBox="1"/>
          </xdr:nvSpPr>
          <xdr:spPr>
            <a:xfrm>
              <a:off x="19927663" y="93744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22</xdr:col>
      <xdr:colOff>68037</xdr:colOff>
      <xdr:row>50</xdr:row>
      <xdr:rowOff>78078</xdr:rowOff>
    </xdr:from>
    <xdr:to>
      <xdr:col>26</xdr:col>
      <xdr:colOff>306789</xdr:colOff>
      <xdr:row>56</xdr:row>
      <xdr:rowOff>125703</xdr:rowOff>
    </xdr:to>
    <mc:AlternateContent xmlns:mc="http://schemas.openxmlformats.org/markup-compatibility/2006" xmlns:a14="http://schemas.microsoft.com/office/drawing/2010/main">
      <mc:Choice Requires="a14">
        <xdr:sp macro="" textlink="">
          <xdr:nvSpPr>
            <xdr:cNvPr id="9" name="TextBox 1"/>
            <xdr:cNvSpPr txBox="1"/>
          </xdr:nvSpPr>
          <xdr:spPr>
            <a:xfrm>
              <a:off x="19927662" y="107079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acc>
                            <m:accPr>
                              <m:chr m:val="̂"/>
                              <m:ctrlPr>
                                <a:rPr lang="el-GR" sz="240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9" name="TextBox 1"/>
            <xdr:cNvSpPr txBox="1"/>
          </xdr:nvSpPr>
          <xdr:spPr>
            <a:xfrm>
              <a:off x="19927662" y="10707978"/>
              <a:ext cx="267715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 ̂_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222904</xdr:colOff>
      <xdr:row>4</xdr:row>
      <xdr:rowOff>160255</xdr:rowOff>
    </xdr:from>
    <xdr:to>
      <xdr:col>6</xdr:col>
      <xdr:colOff>238616</xdr:colOff>
      <xdr:row>18</xdr:row>
      <xdr:rowOff>95053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0.19151</cdr:x>
      <cdr:y>0.76042</cdr:y>
    </cdr:from>
    <cdr:to>
      <cdr:x>0.21234</cdr:x>
      <cdr:y>0.83253</cdr:y>
    </cdr:to>
    <cdr:cxnSp macro="">
      <cdr:nvCxnSpPr>
        <cdr:cNvPr id="3" name="Straight Connector 2"/>
        <cdr:cNvCxnSpPr/>
      </cdr:nvCxnSpPr>
      <cdr:spPr>
        <a:xfrm xmlns:a="http://schemas.openxmlformats.org/drawingml/2006/main" flipH="1">
          <a:off x="875568" y="2085976"/>
          <a:ext cx="95250" cy="19782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0.20913</cdr:x>
      <cdr:y>0.7711</cdr:y>
    </cdr:from>
    <cdr:to>
      <cdr:x>0.22356</cdr:x>
      <cdr:y>0.84054</cdr:y>
    </cdr:to>
    <cdr:cxnSp macro="">
      <cdr:nvCxnSpPr>
        <cdr:cNvPr id="5" name="Straight Connector 4"/>
        <cdr:cNvCxnSpPr/>
      </cdr:nvCxnSpPr>
      <cdr:spPr>
        <a:xfrm xmlns:a="http://schemas.openxmlformats.org/drawingml/2006/main" flipH="1">
          <a:off x="956164" y="2115283"/>
          <a:ext cx="65943"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xdr:from>
      <xdr:col>3</xdr:col>
      <xdr:colOff>328612</xdr:colOff>
      <xdr:row>4</xdr:row>
      <xdr:rowOff>147637</xdr:rowOff>
    </xdr:from>
    <xdr:to>
      <xdr:col>11</xdr:col>
      <xdr:colOff>23812</xdr:colOff>
      <xdr:row>17</xdr:row>
      <xdr:rowOff>33337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13608</xdr:colOff>
      <xdr:row>1</xdr:row>
      <xdr:rowOff>27894</xdr:rowOff>
    </xdr:from>
    <xdr:to>
      <xdr:col>2</xdr:col>
      <xdr:colOff>1279072</xdr:colOff>
      <xdr:row>15</xdr:row>
      <xdr:rowOff>104094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312962</xdr:colOff>
      <xdr:row>27</xdr:row>
      <xdr:rowOff>95396</xdr:rowOff>
    </xdr:from>
    <xdr:ext cx="4191000" cy="3342409"/>
    <mc:AlternateContent xmlns:mc="http://schemas.openxmlformats.org/markup-compatibility/2006" xmlns:a14="http://schemas.microsoft.com/office/drawing/2010/main">
      <mc:Choice Requires="a14">
        <xdr:sp macro="" textlink="">
          <xdr:nvSpPr>
            <xdr:cNvPr id="10" name="TextBox 9"/>
            <xdr:cNvSpPr txBox="1"/>
          </xdr:nvSpPr>
          <xdr:spPr>
            <a:xfrm>
              <a:off x="19090819" y="5429396"/>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14:m>
                <m:oMath xmlns:m="http://schemas.openxmlformats.org/officeDocument/2006/math">
                  <m:acc>
                    <m:accPr>
                      <m:chr m:val="̂"/>
                      <m:ctrlPr>
                        <a:rPr lang="en-US" sz="2800" i="1">
                          <a:latin typeface="Cambria Math" panose="02040503050406030204" pitchFamily="18" charset="0"/>
                        </a:rPr>
                      </m:ctrlPr>
                    </m:accPr>
                    <m:e>
                      <m:r>
                        <a:rPr lang="en-US" sz="2800" b="0" i="1">
                          <a:latin typeface="Cambria Math"/>
                        </a:rPr>
                        <m:t>𝑦</m:t>
                      </m:r>
                    </m:e>
                  </m:acc>
                </m:oMath>
              </a14:m>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r>
                        <a:rPr lang="en-US" sz="2400" b="0" i="1">
                          <a:solidFill>
                            <a:schemeClr val="tx1"/>
                          </a:solidFill>
                          <a:effectLst/>
                          <a:latin typeface="Cambria Math"/>
                          <a:ea typeface="+mn-ea"/>
                          <a:cs typeface="+mn-cs"/>
                        </a:rPr>
                        <m:t>𝑦𝑖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𝑌𝑏𝑎𝑟</m:t>
                      </m:r>
                      <m:r>
                        <a:rPr lang="en-US" sz="2400" b="0" i="1">
                          <a:solidFill>
                            <a:schemeClr val="tx1"/>
                          </a:solidFill>
                          <a:effectLst/>
                          <a:latin typeface="Cambria Math"/>
                          <a:ea typeface="+mn-ea"/>
                          <a:cs typeface="+mn-cs"/>
                        </a:rPr>
                        <m:t>)</m:t>
                      </m:r>
                    </m:num>
                    <m:den>
                      <m:r>
                        <a:rPr lang="el-GR" sz="2400" b="0" i="1">
                          <a:solidFill>
                            <a:schemeClr val="tx1"/>
                          </a:solidFill>
                          <a:effectLst/>
                          <a:latin typeface="Cambria Math"/>
                          <a:ea typeface="+mn-ea"/>
                          <a:cs typeface="+mn-cs"/>
                        </a:rPr>
                        <m:t>𝛴</m:t>
                      </m:r>
                      <m:d>
                        <m:dPr>
                          <m:ctrlPr>
                            <a:rPr lang="el-GR"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baseline="30000">
                          <a:solidFill>
                            <a:schemeClr val="tx1"/>
                          </a:solidFill>
                          <a:effectLst/>
                          <a:latin typeface="Cambria Math"/>
                          <a:ea typeface="+mn-ea"/>
                          <a:cs typeface="+mn-cs"/>
                        </a:rPr>
                        <m:t>2</m:t>
                      </m:r>
                    </m:den>
                  </m:f>
                </m:oMath>
              </a14:m>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Choice>
      <mc:Fallback xmlns="">
        <xdr:sp macro="" textlink="">
          <xdr:nvSpPr>
            <xdr:cNvPr id="10" name="TextBox 9"/>
            <xdr:cNvSpPr txBox="1"/>
          </xdr:nvSpPr>
          <xdr:spPr>
            <a:xfrm>
              <a:off x="19090819" y="5429396"/>
              <a:ext cx="4191000" cy="3342409"/>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Estimated Simple Linear Regression Equation</a:t>
              </a:r>
            </a:p>
            <a:p>
              <a:pPr algn="l"/>
              <a:r>
                <a:rPr lang="en-US" sz="2800" b="0" i="0">
                  <a:latin typeface="Cambria Math"/>
                </a:rPr>
                <a:t>𝑦</a:t>
              </a:r>
              <a:r>
                <a:rPr lang="en-US" sz="2800" b="0" i="0">
                  <a:latin typeface="Cambria Math" panose="02040503050406030204" pitchFamily="18" charset="0"/>
                </a:rPr>
                <a:t> ̂</a:t>
              </a:r>
              <a:r>
                <a:rPr lang="en-US" sz="2800" baseline="-25000"/>
                <a:t>i</a:t>
              </a:r>
              <a:r>
                <a:rPr lang="en-US" sz="2800"/>
                <a:t> = b</a:t>
              </a:r>
              <a:r>
                <a:rPr lang="en-US" sz="2800" baseline="-25000"/>
                <a:t>0</a:t>
              </a:r>
              <a:r>
                <a:rPr lang="en-US" sz="2800"/>
                <a:t> + b</a:t>
              </a:r>
              <a:r>
                <a:rPr lang="en-US" sz="2800" baseline="-25000"/>
                <a:t>1</a:t>
              </a:r>
              <a:r>
                <a:rPr lang="en-US" sz="2800"/>
                <a:t>x</a:t>
              </a:r>
              <a:r>
                <a:rPr lang="en-US" sz="2800" baseline="-25000"/>
                <a:t>i</a:t>
              </a:r>
              <a:r>
                <a:rPr lang="en-US" sz="2800" baseline="0"/>
                <a:t> </a:t>
              </a:r>
            </a:p>
            <a:p>
              <a:endParaRPr lang="en-US" sz="12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tx1"/>
                  </a:solidFill>
                  <a:effectLst/>
                  <a:latin typeface="+mn-lt"/>
                  <a:ea typeface="+mn-ea"/>
                  <a:cs typeface="+mn-cs"/>
                </a:rPr>
                <a:t>In order to get formula for b</a:t>
              </a:r>
              <a:r>
                <a:rPr lang="en-US" sz="1600" baseline="-25000">
                  <a:solidFill>
                    <a:schemeClr val="tx1"/>
                  </a:solidFill>
                  <a:effectLst/>
                  <a:latin typeface="+mn-lt"/>
                  <a:ea typeface="+mn-ea"/>
                  <a:cs typeface="+mn-cs"/>
                </a:rPr>
                <a:t>0</a:t>
              </a:r>
              <a:r>
                <a:rPr lang="en-US" sz="1600" baseline="0">
                  <a:solidFill>
                    <a:schemeClr val="tx1"/>
                  </a:solidFill>
                  <a:effectLst/>
                  <a:latin typeface="+mn-lt"/>
                  <a:ea typeface="+mn-ea"/>
                  <a:cs typeface="+mn-cs"/>
                </a:rPr>
                <a:t> and b</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tx1"/>
                </a:solidFill>
                <a:effectLst/>
                <a:latin typeface="+mn-lt"/>
                <a:ea typeface="+mn-ea"/>
                <a:cs typeface="+mn-cs"/>
              </a:endParaRPr>
            </a:p>
            <a:p>
              <a:r>
                <a:rPr lang="en-US" sz="1200" baseline="0">
                  <a:solidFill>
                    <a:schemeClr val="tx1"/>
                  </a:solidFill>
                  <a:effectLst/>
                  <a:latin typeface="+mn-lt"/>
                  <a:ea typeface="+mn-ea"/>
                  <a:cs typeface="+mn-cs"/>
                </a:rPr>
                <a:t>Slope of Line (for every 1 unit of x, how much does y move?)</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1</a:t>
              </a:r>
              <a:r>
                <a:rPr lang="en-US" sz="2400">
                  <a:solidFill>
                    <a:schemeClr val="tx1"/>
                  </a:solidFill>
                  <a:effectLst/>
                  <a:latin typeface="+mn-lt"/>
                  <a:ea typeface="+mn-ea"/>
                  <a:cs typeface="+mn-cs"/>
                </a:rPr>
                <a:t> =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∗(𝑦𝑖 −𝑌𝑏𝑎𝑟)</a:t>
              </a:r>
              <a:r>
                <a:rPr lang="en-US" sz="2400" b="0" i="0">
                  <a:solidFill>
                    <a:schemeClr val="tx1"/>
                  </a:solidFill>
                  <a:effectLst/>
                  <a:latin typeface="Cambria Math" panose="02040503050406030204" pitchFamily="18" charset="0"/>
                  <a:ea typeface="+mn-ea"/>
                  <a:cs typeface="+mn-cs"/>
                </a:rPr>
                <a:t>)/</a:t>
              </a:r>
              <a:r>
                <a:rPr lang="el-GR" sz="2400" b="0" i="0">
                  <a:solidFill>
                    <a:schemeClr val="tx1"/>
                  </a:solidFill>
                  <a:effectLst/>
                  <a:latin typeface="Cambria Math"/>
                  <a:ea typeface="+mn-ea"/>
                  <a:cs typeface="+mn-cs"/>
                </a:rPr>
                <a:t>𝛴</a:t>
              </a:r>
              <a:r>
                <a:rPr lang="el-GR"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baseline="30000">
                  <a:solidFill>
                    <a:schemeClr val="tx1"/>
                  </a:solidFill>
                  <a:effectLst/>
                  <a:latin typeface="Cambria Math"/>
                  <a:ea typeface="+mn-ea"/>
                  <a:cs typeface="+mn-cs"/>
                </a:rPr>
                <a:t>2</a:t>
              </a:r>
              <a:endParaRPr lang="en-US" sz="2400">
                <a:effectLst/>
              </a:endParaRPr>
            </a:p>
            <a:p>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Y-Intercept (at what point does the line cross the y-axis?)</a:t>
              </a:r>
              <a:endParaRPr lang="en-US" sz="1200">
                <a:effectLst/>
              </a:endParaRPr>
            </a:p>
            <a:p>
              <a:r>
                <a:rPr lang="en-US" sz="2400">
                  <a:solidFill>
                    <a:schemeClr val="tx1"/>
                  </a:solidFill>
                  <a:effectLst/>
                  <a:latin typeface="+mn-lt"/>
                  <a:ea typeface="+mn-ea"/>
                  <a:cs typeface="+mn-cs"/>
                </a:rPr>
                <a:t>b</a:t>
              </a:r>
              <a:r>
                <a:rPr lang="en-US" sz="2400" baseline="-25000">
                  <a:solidFill>
                    <a:schemeClr val="tx1"/>
                  </a:solidFill>
                  <a:effectLst/>
                  <a:latin typeface="+mn-lt"/>
                  <a:ea typeface="+mn-ea"/>
                  <a:cs typeface="+mn-cs"/>
                </a:rPr>
                <a:t>0</a:t>
              </a:r>
              <a:r>
                <a:rPr lang="en-US" sz="2400" baseline="0">
                  <a:solidFill>
                    <a:schemeClr val="tx1"/>
                  </a:solidFill>
                  <a:effectLst/>
                  <a:latin typeface="+mn-lt"/>
                  <a:ea typeface="+mn-ea"/>
                  <a:cs typeface="+mn-cs"/>
                </a:rPr>
                <a:t> = Y</a:t>
              </a:r>
              <a:r>
                <a:rPr lang="en-US" sz="2400" baseline="-25000">
                  <a:solidFill>
                    <a:schemeClr val="tx1"/>
                  </a:solidFill>
                  <a:effectLst/>
                  <a:latin typeface="+mn-lt"/>
                  <a:ea typeface="+mn-ea"/>
                  <a:cs typeface="+mn-cs"/>
                </a:rPr>
                <a:t>bar</a:t>
              </a:r>
              <a:r>
                <a:rPr lang="en-US" sz="2400" baseline="0">
                  <a:solidFill>
                    <a:schemeClr val="tx1"/>
                  </a:solidFill>
                  <a:effectLst/>
                  <a:latin typeface="+mn-lt"/>
                  <a:ea typeface="+mn-ea"/>
                  <a:cs typeface="+mn-cs"/>
                </a:rPr>
                <a:t> - b</a:t>
              </a:r>
              <a:r>
                <a:rPr lang="en-US" sz="2400" baseline="-25000">
                  <a:solidFill>
                    <a:schemeClr val="tx1"/>
                  </a:solidFill>
                  <a:effectLst/>
                  <a:latin typeface="+mn-lt"/>
                  <a:ea typeface="+mn-ea"/>
                  <a:cs typeface="+mn-cs"/>
                </a:rPr>
                <a:t>1</a:t>
              </a:r>
              <a:r>
                <a:rPr lang="en-US" sz="2400" baseline="0">
                  <a:solidFill>
                    <a:schemeClr val="tx1"/>
                  </a:solidFill>
                  <a:effectLst/>
                  <a:latin typeface="+mn-lt"/>
                  <a:ea typeface="+mn-ea"/>
                  <a:cs typeface="+mn-cs"/>
                </a:rPr>
                <a:t>*X</a:t>
              </a:r>
              <a:r>
                <a:rPr lang="en-US" sz="2400" baseline="-25000">
                  <a:solidFill>
                    <a:schemeClr val="tx1"/>
                  </a:solidFill>
                  <a:effectLst/>
                  <a:latin typeface="+mn-lt"/>
                  <a:ea typeface="+mn-ea"/>
                  <a:cs typeface="+mn-cs"/>
                </a:rPr>
                <a:t>bar</a:t>
              </a: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a:effectLst/>
              </a:endParaRPr>
            </a:p>
            <a:p>
              <a:pPr algn="l"/>
              <a:endParaRPr lang="en-US" sz="2400" baseline="0"/>
            </a:p>
          </xdr:txBody>
        </xdr:sp>
      </mc:Fallback>
    </mc:AlternateContent>
    <xdr:clientData/>
  </xdr:oneCellAnchor>
  <xdr:twoCellAnchor>
    <xdr:from>
      <xdr:col>17</xdr:col>
      <xdr:colOff>462640</xdr:colOff>
      <xdr:row>0</xdr:row>
      <xdr:rowOff>0</xdr:rowOff>
    </xdr:from>
    <xdr:to>
      <xdr:col>23</xdr:col>
      <xdr:colOff>43808</xdr:colOff>
      <xdr:row>9</xdr:row>
      <xdr:rowOff>85500</xdr:rowOff>
    </xdr:to>
    <mc:AlternateContent xmlns:mc="http://schemas.openxmlformats.org/markup-compatibility/2006" xmlns:a14="http://schemas.microsoft.com/office/drawing/2010/main">
      <mc:Choice Requires="a14">
        <xdr:sp macro="" textlink="">
          <xdr:nvSpPr>
            <xdr:cNvPr id="11" name="TextBox 10"/>
            <xdr:cNvSpPr txBox="1"/>
          </xdr:nvSpPr>
          <xdr:spPr>
            <a:xfrm>
              <a:off x="19240497" y="0"/>
              <a:ext cx="3255097" cy="19905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14:m>
                <m:oMath xmlns:m="http://schemas.openxmlformats.org/officeDocument/2006/math">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panose="02040503050406030204" pitchFamily="18" charset="0"/>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panose="02040503050406030204" pitchFamily="18" charset="0"/>
                              <a:ea typeface="+mn-ea"/>
                              <a:cs typeface="+mn-cs"/>
                            </a:rPr>
                            <m:t>𝑥</m:t>
                          </m:r>
                          <m:r>
                            <a:rPr lang="en-US" sz="2400" b="0" i="1" baseline="-25000">
                              <a:solidFill>
                                <a:schemeClr val="tx1"/>
                              </a:solidFill>
                              <a:effectLst/>
                              <a:latin typeface="Cambria Math" panose="02040503050406030204" pitchFamily="18" charset="0"/>
                              <a:ea typeface="+mn-ea"/>
                              <a:cs typeface="+mn-cs"/>
                            </a:rPr>
                            <m:t>𝑖</m:t>
                          </m:r>
                          <m:r>
                            <a:rPr lang="en-US" sz="2400" b="0" i="1">
                              <a:solidFill>
                                <a:schemeClr val="tx1"/>
                              </a:solidFill>
                              <a:effectLst/>
                              <a:latin typeface="Cambria Math" panose="02040503050406030204" pitchFamily="18" charset="0"/>
                              <a:ea typeface="+mn-ea"/>
                              <a:cs typeface="+mn-cs"/>
                            </a:rPr>
                            <m:t> −</m:t>
                          </m:r>
                          <m:r>
                            <a:rPr lang="en-US" sz="2400" b="0" i="1">
                              <a:solidFill>
                                <a:schemeClr val="tx1"/>
                              </a:solidFill>
                              <a:effectLst/>
                              <a:latin typeface="Cambria Math" panose="02040503050406030204" pitchFamily="18" charset="0"/>
                              <a:ea typeface="+mn-ea"/>
                              <a:cs typeface="+mn-cs"/>
                            </a:rPr>
                            <m:t>𝑋𝑏𝑎𝑟</m:t>
                          </m:r>
                        </m:e>
                      </m:d>
                      <m:r>
                        <a:rPr lang="en-US" sz="2400" b="0" i="1">
                          <a:solidFill>
                            <a:schemeClr val="tx1"/>
                          </a:solidFill>
                          <a:effectLst/>
                          <a:latin typeface="Cambria Math" panose="02040503050406030204" pitchFamily="18" charset="0"/>
                          <a:ea typeface="+mn-ea"/>
                          <a:cs typeface="+mn-cs"/>
                        </a:rPr>
                        <m:t>^2</m:t>
                      </m:r>
                    </m:num>
                    <m:den>
                      <m:r>
                        <a:rPr lang="en-US" sz="2400" b="0" i="1">
                          <a:solidFill>
                            <a:schemeClr val="tx1"/>
                          </a:solidFill>
                          <a:effectLst/>
                          <a:latin typeface="Cambria Math" panose="02040503050406030204" pitchFamily="18" charset="0"/>
                          <a:ea typeface="+mn-ea"/>
                          <a:cs typeface="+mn-cs"/>
                        </a:rPr>
                        <m:t>𝑛</m:t>
                      </m:r>
                      <m:r>
                        <a:rPr lang="en-US" sz="2400" b="0" i="1">
                          <a:solidFill>
                            <a:schemeClr val="tx1"/>
                          </a:solidFill>
                          <a:effectLst/>
                          <a:latin typeface="Cambria Math" panose="02040503050406030204" pitchFamily="18" charset="0"/>
                          <a:ea typeface="+mn-ea"/>
                          <a:cs typeface="+mn-cs"/>
                        </a:rPr>
                        <m:t> −1</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11" name="TextBox 10"/>
            <xdr:cNvSpPr txBox="1"/>
          </xdr:nvSpPr>
          <xdr:spPr>
            <a:xfrm>
              <a:off x="19240497" y="0"/>
              <a:ext cx="3255097" cy="19905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Standard Deviation: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a:t>
              </a:r>
              <a:r>
                <a:rPr lang="en-US" sz="2400" baseline="-25000">
                  <a:solidFill>
                    <a:schemeClr val="tx1"/>
                  </a:solidFill>
                  <a:effectLst/>
                  <a:latin typeface="+mn-lt"/>
                  <a:ea typeface="+mn-ea"/>
                  <a:cs typeface="+mn-cs"/>
                </a:rPr>
                <a:t>x</a:t>
              </a:r>
              <a:r>
                <a:rPr lang="en-US" sz="2400" baseline="0">
                  <a:solidFill>
                    <a:schemeClr val="tx1"/>
                  </a:solidFill>
                  <a:effectLst/>
                  <a:latin typeface="+mn-lt"/>
                  <a:ea typeface="+mn-ea"/>
                  <a:cs typeface="+mn-cs"/>
                </a:rPr>
                <a:t> = SQRT(</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panose="02040503050406030204" pitchFamily="18" charset="0"/>
                  <a:ea typeface="+mn-ea"/>
                  <a:cs typeface="+mn-cs"/>
                </a:rPr>
                <a:t>Σ</a:t>
              </a:r>
              <a:r>
                <a:rPr lang="en-US" sz="2400" b="0" i="0">
                  <a:solidFill>
                    <a:schemeClr val="tx1"/>
                  </a:solidFill>
                  <a:effectLst/>
                  <a:latin typeface="Cambria Math" panose="02040503050406030204" pitchFamily="18" charset="0"/>
                  <a:ea typeface="+mn-ea"/>
                  <a:cs typeface="+mn-cs"/>
                </a:rPr>
                <a:t>(𝑥</a:t>
              </a:r>
              <a:r>
                <a:rPr lang="en-US" sz="2400" b="0" i="0" baseline="-25000">
                  <a:solidFill>
                    <a:schemeClr val="tx1"/>
                  </a:solidFill>
                  <a:effectLst/>
                  <a:latin typeface="Cambria Math" panose="02040503050406030204" pitchFamily="18" charset="0"/>
                  <a:ea typeface="+mn-ea"/>
                  <a:cs typeface="+mn-cs"/>
                </a:rPr>
                <a:t>𝑖</a:t>
              </a:r>
              <a:r>
                <a:rPr lang="en-US" sz="2400" b="0" i="0">
                  <a:solidFill>
                    <a:schemeClr val="tx1"/>
                  </a:solidFill>
                  <a:effectLst/>
                  <a:latin typeface="Cambria Math" panose="02040503050406030204" pitchFamily="18" charset="0"/>
                  <a:ea typeface="+mn-ea"/>
                  <a:cs typeface="+mn-cs"/>
                </a:rPr>
                <a:t> −𝑋𝑏𝑎𝑟)^2)/(𝑛 −1)</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17</xdr:col>
      <xdr:colOff>462640</xdr:colOff>
      <xdr:row>18</xdr:row>
      <xdr:rowOff>49627</xdr:rowOff>
    </xdr:from>
    <xdr:to>
      <xdr:col>23</xdr:col>
      <xdr:colOff>43807</xdr:colOff>
      <xdr:row>26</xdr:row>
      <xdr:rowOff>110728</xdr:rowOff>
    </xdr:to>
    <mc:AlternateContent xmlns:mc="http://schemas.openxmlformats.org/markup-compatibility/2006" xmlns:a14="http://schemas.microsoft.com/office/drawing/2010/main">
      <mc:Choice Requires="a14">
        <xdr:sp macro="" textlink="">
          <xdr:nvSpPr>
            <xdr:cNvPr id="12" name="TextBox 1"/>
            <xdr:cNvSpPr txBox="1"/>
          </xdr:nvSpPr>
          <xdr:spPr>
            <a:xfrm>
              <a:off x="19240497" y="3669127"/>
              <a:ext cx="3255096" cy="15851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12" name="TextBox 1"/>
            <xdr:cNvSpPr txBox="1"/>
          </xdr:nvSpPr>
          <xdr:spPr>
            <a:xfrm>
              <a:off x="19240497" y="3669127"/>
              <a:ext cx="3255096" cy="15851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twoCellAnchor>
  <xdr:twoCellAnchor>
    <xdr:from>
      <xdr:col>17</xdr:col>
      <xdr:colOff>462640</xdr:colOff>
      <xdr:row>10</xdr:row>
      <xdr:rowOff>3857</xdr:rowOff>
    </xdr:from>
    <xdr:to>
      <xdr:col>24</xdr:col>
      <xdr:colOff>275631</xdr:colOff>
      <xdr:row>17</xdr:row>
      <xdr:rowOff>38741</xdr:rowOff>
    </xdr:to>
    <mc:AlternateContent xmlns:mc="http://schemas.openxmlformats.org/markup-compatibility/2006" xmlns:a14="http://schemas.microsoft.com/office/drawing/2010/main">
      <mc:Choice Requires="a14">
        <xdr:sp macro="" textlink="">
          <xdr:nvSpPr>
            <xdr:cNvPr id="13" name="TextBox 2"/>
            <xdr:cNvSpPr txBox="1"/>
          </xdr:nvSpPr>
          <xdr:spPr>
            <a:xfrm>
              <a:off x="19240497" y="2099357"/>
              <a:ext cx="4099241" cy="13683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14:m>
                <m:oMath xmlns:m="http://schemas.openxmlformats.org/officeDocument/2006/math">
                  <m:f>
                    <m:fPr>
                      <m:ctrlPr>
                        <a:rPr lang="en-US" sz="2400" i="1">
                          <a:latin typeface="Cambria Math" panose="02040503050406030204" pitchFamily="18" charset="0"/>
                        </a:rPr>
                      </m:ctrlPr>
                    </m:fPr>
                    <m:num>
                      <m:r>
                        <m:rPr>
                          <m:sty m:val="p"/>
                        </m:rPr>
                        <a:rPr lang="el-GR" sz="2400" i="1">
                          <a:latin typeface="Cambria Math"/>
                          <a:ea typeface="Cambria Math"/>
                        </a:rPr>
                        <m:t>Σ</m:t>
                      </m:r>
                      <m:d>
                        <m:dPr>
                          <m:ctrlPr>
                            <a:rPr lang="en-US" sz="2400" b="0" i="1">
                              <a:latin typeface="Cambria Math" panose="02040503050406030204" pitchFamily="18" charset="0"/>
                              <a:ea typeface="Cambria Math"/>
                            </a:rPr>
                          </m:ctrlPr>
                        </m:dPr>
                        <m:e>
                          <m:r>
                            <a:rPr lang="en-US" sz="2400" b="0" i="1">
                              <a:latin typeface="Cambria Math"/>
                              <a:ea typeface="Cambria Math"/>
                            </a:rPr>
                            <m:t>𝑥</m:t>
                          </m:r>
                          <m:r>
                            <a:rPr lang="en-US" sz="2400" b="0" i="1" baseline="-25000">
                              <a:latin typeface="Cambria Math"/>
                              <a:ea typeface="Cambria Math"/>
                            </a:rPr>
                            <m:t>𝑖</m:t>
                          </m:r>
                          <m:r>
                            <a:rPr lang="en-US" sz="2400" b="0" i="1">
                              <a:latin typeface="Cambria Math"/>
                              <a:ea typeface="Cambria Math"/>
                            </a:rPr>
                            <m:t> −</m:t>
                          </m:r>
                          <m:r>
                            <a:rPr lang="en-US" sz="2400" b="0" i="1">
                              <a:latin typeface="Cambria Math"/>
                              <a:ea typeface="Cambria Math"/>
                            </a:rPr>
                            <m:t>𝑋𝑏𝑎𝑟</m:t>
                          </m:r>
                        </m:e>
                      </m:d>
                      <m:r>
                        <a:rPr lang="en-US" sz="2400" b="0" i="1">
                          <a:latin typeface="Cambria Math"/>
                          <a:ea typeface="Cambria Math"/>
                        </a:rPr>
                        <m:t>∗(</m:t>
                      </m:r>
                      <m:sSub>
                        <m:sSubPr>
                          <m:ctrlPr>
                            <a:rPr lang="en-US" sz="2400" b="0" i="1">
                              <a:latin typeface="Cambria Math" panose="02040503050406030204" pitchFamily="18" charset="0"/>
                              <a:ea typeface="Cambria Math"/>
                            </a:rPr>
                          </m:ctrlPr>
                        </m:sSubPr>
                        <m:e>
                          <m:r>
                            <a:rPr lang="en-US" sz="2400" b="0" i="1">
                              <a:latin typeface="Cambria Math" panose="02040503050406030204" pitchFamily="18" charset="0"/>
                              <a:ea typeface="Cambria Math"/>
                            </a:rPr>
                            <m:t>𝑦</m:t>
                          </m:r>
                        </m:e>
                        <m:sub>
                          <m:r>
                            <a:rPr lang="en-US" sz="2400" b="0" i="1">
                              <a:latin typeface="Cambria Math" panose="02040503050406030204" pitchFamily="18" charset="0"/>
                              <a:ea typeface="Cambria Math"/>
                            </a:rPr>
                            <m:t>𝑖</m:t>
                          </m:r>
                        </m:sub>
                      </m:sSub>
                      <m:r>
                        <a:rPr lang="en-US" sz="2400" b="0" i="1">
                          <a:latin typeface="Cambria Math"/>
                          <a:ea typeface="Cambria Math"/>
                        </a:rPr>
                        <m:t> −</m:t>
                      </m:r>
                      <m:r>
                        <a:rPr lang="en-US" sz="2400" b="0" i="1">
                          <a:latin typeface="Cambria Math"/>
                          <a:ea typeface="Cambria Math"/>
                        </a:rPr>
                        <m:t>𝑌𝑏𝑎𝑟</m:t>
                      </m:r>
                      <m:r>
                        <a:rPr lang="en-US" sz="2400" b="0" i="1">
                          <a:latin typeface="Cambria Math"/>
                          <a:ea typeface="Cambria Math"/>
                        </a:rPr>
                        <m:t>)</m:t>
                      </m:r>
                    </m:num>
                    <m:den>
                      <m:r>
                        <a:rPr lang="en-US" sz="2400" b="0" i="1">
                          <a:latin typeface="Cambria Math"/>
                        </a:rPr>
                        <m:t>𝑛</m:t>
                      </m:r>
                      <m:r>
                        <a:rPr lang="en-US" sz="2400" b="0" i="1">
                          <a:latin typeface="Cambria Math"/>
                        </a:rPr>
                        <m:t> −1</m:t>
                      </m:r>
                    </m:den>
                  </m:f>
                </m:oMath>
              </a14:m>
              <a:endParaRPr lang="en-US" sz="2400" baseline="-25000">
                <a:solidFill>
                  <a:schemeClr val="tx1"/>
                </a:solidFill>
                <a:effectLst/>
                <a:latin typeface="+mn-lt"/>
                <a:ea typeface="+mn-ea"/>
                <a:cs typeface="+mn-cs"/>
              </a:endParaRPr>
            </a:p>
          </xdr:txBody>
        </xdr:sp>
      </mc:Choice>
      <mc:Fallback xmlns="">
        <xdr:sp macro="" textlink="">
          <xdr:nvSpPr>
            <xdr:cNvPr id="13" name="TextBox 2"/>
            <xdr:cNvSpPr txBox="1"/>
          </xdr:nvSpPr>
          <xdr:spPr>
            <a:xfrm>
              <a:off x="19240497" y="2099357"/>
              <a:ext cx="4099241" cy="13683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r>
                <a:rPr lang="en-US" sz="2400" i="0">
                  <a:latin typeface="Cambria Math" panose="02040503050406030204" pitchFamily="18" charset="0"/>
                </a:rPr>
                <a:t>(</a:t>
              </a:r>
              <a:r>
                <a:rPr lang="el-GR" sz="2400" i="0">
                  <a:latin typeface="Cambria Math"/>
                  <a:ea typeface="Cambria Math"/>
                </a:rPr>
                <a:t>Σ</a:t>
              </a:r>
              <a:r>
                <a:rPr lang="en-US" sz="2400" b="0" i="0">
                  <a:latin typeface="Cambria Math" panose="02040503050406030204" pitchFamily="18" charset="0"/>
                  <a:ea typeface="Cambria Math"/>
                </a:rPr>
                <a:t>(</a:t>
              </a:r>
              <a:r>
                <a:rPr lang="en-US" sz="2400" b="0" i="0">
                  <a:latin typeface="Cambria Math"/>
                  <a:ea typeface="Cambria Math"/>
                </a:rPr>
                <a:t>𝑥</a:t>
              </a:r>
              <a:r>
                <a:rPr lang="en-US" sz="2400" b="0" i="0" baseline="-25000">
                  <a:latin typeface="Cambria Math"/>
                  <a:ea typeface="Cambria Math"/>
                </a:rPr>
                <a:t>𝑖</a:t>
              </a:r>
              <a:r>
                <a:rPr lang="en-US" sz="2400" b="0" i="0">
                  <a:latin typeface="Cambria Math"/>
                  <a:ea typeface="Cambria Math"/>
                </a:rPr>
                <a:t> −𝑋𝑏𝑎𝑟</a:t>
              </a:r>
              <a:r>
                <a:rPr lang="en-US" sz="2400" b="0" i="0">
                  <a:latin typeface="Cambria Math" panose="02040503050406030204" pitchFamily="18" charset="0"/>
                  <a:ea typeface="Cambria Math"/>
                </a:rPr>
                <a:t>)</a:t>
              </a:r>
              <a:r>
                <a:rPr lang="en-US" sz="2400" b="0" i="0">
                  <a:latin typeface="Cambria Math"/>
                  <a:ea typeface="Cambria Math"/>
                </a:rPr>
                <a:t>∗(</a:t>
              </a:r>
              <a:r>
                <a:rPr lang="en-US" sz="2400" b="0" i="0">
                  <a:latin typeface="Cambria Math" panose="02040503050406030204" pitchFamily="18" charset="0"/>
                  <a:ea typeface="Cambria Math"/>
                </a:rPr>
                <a:t>𝑦_𝑖</a:t>
              </a:r>
              <a:r>
                <a:rPr lang="en-US" sz="2400" b="0" i="0">
                  <a:latin typeface="Cambria Math"/>
                  <a:ea typeface="Cambria Math"/>
                </a:rPr>
                <a:t>  −𝑌𝑏𝑎𝑟)</a:t>
              </a:r>
              <a:r>
                <a:rPr lang="en-US" sz="2400" b="0" i="0">
                  <a:latin typeface="Cambria Math" panose="02040503050406030204" pitchFamily="18" charset="0"/>
                  <a:ea typeface="Cambria Math"/>
                </a:rPr>
                <a:t>)/(</a:t>
              </a:r>
              <a:r>
                <a:rPr lang="en-US" sz="2400" b="0" i="0">
                  <a:latin typeface="Cambria Math"/>
                </a:rPr>
                <a:t>𝑛 −1</a:t>
              </a:r>
              <a:r>
                <a:rPr lang="en-US" sz="2400" b="0" i="0">
                  <a:latin typeface="Cambria Math" panose="02040503050406030204" pitchFamily="18" charset="0"/>
                </a:rPr>
                <a:t>)</a:t>
              </a:r>
              <a:endParaRPr lang="en-US" sz="2400" baseline="-25000">
                <a:solidFill>
                  <a:schemeClr val="tx1"/>
                </a:solidFill>
                <a:effectLst/>
                <a:latin typeface="+mn-lt"/>
                <a:ea typeface="+mn-ea"/>
                <a:cs typeface="+mn-cs"/>
              </a:endParaRPr>
            </a:p>
          </xdr:txBody>
        </xdr:sp>
      </mc:Fallback>
    </mc:AlternateContent>
    <xdr:clientData/>
  </xdr:twoCellAnchor>
  <xdr:twoCellAnchor>
    <xdr:from>
      <xdr:col>11</xdr:col>
      <xdr:colOff>748394</xdr:colOff>
      <xdr:row>48</xdr:row>
      <xdr:rowOff>10043</xdr:rowOff>
    </xdr:from>
    <xdr:to>
      <xdr:col>17</xdr:col>
      <xdr:colOff>34644</xdr:colOff>
      <xdr:row>54</xdr:row>
      <xdr:rowOff>57668</xdr:rowOff>
    </xdr:to>
    <mc:AlternateContent xmlns:mc="http://schemas.openxmlformats.org/markup-compatibility/2006" xmlns:a14="http://schemas.microsoft.com/office/drawing/2010/main">
      <mc:Choice Requires="a14">
        <xdr:sp macro="" textlink="">
          <xdr:nvSpPr>
            <xdr:cNvPr id="14" name="TextBox 1"/>
            <xdr:cNvSpPr txBox="1"/>
          </xdr:nvSpPr>
          <xdr:spPr>
            <a:xfrm>
              <a:off x="16464644" y="9752757"/>
              <a:ext cx="3028214"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sSub>
                        <m:sSubPr>
                          <m:ctrlPr>
                            <a:rPr lang="en-US" sz="2400" b="0" i="1" baseline="0">
                              <a:solidFill>
                                <a:schemeClr val="tx1"/>
                              </a:solidFill>
                              <a:effectLst/>
                              <a:latin typeface="Cambria Math" panose="02040503050406030204" pitchFamily="18" charset="0"/>
                              <a:ea typeface="+mn-ea"/>
                              <a:cs typeface="+mn-cs"/>
                            </a:rPr>
                          </m:ctrlPr>
                        </m:sSubPr>
                        <m:e>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14" name="TextBox 1"/>
            <xdr:cNvSpPr txBox="1"/>
          </xdr:nvSpPr>
          <xdr:spPr>
            <a:xfrm>
              <a:off x="16464644" y="9752757"/>
              <a:ext cx="3028214"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Error = Sum of Squares of Residuals = Unexplained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SSE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̂_𝑖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11</xdr:col>
      <xdr:colOff>585110</xdr:colOff>
      <xdr:row>33</xdr:row>
      <xdr:rowOff>159721</xdr:rowOff>
    </xdr:from>
    <xdr:to>
      <xdr:col>15</xdr:col>
      <xdr:colOff>483681</xdr:colOff>
      <xdr:row>38</xdr:row>
      <xdr:rowOff>204107</xdr:rowOff>
    </xdr:to>
    <mc:AlternateContent xmlns:mc="http://schemas.openxmlformats.org/markup-compatibility/2006" xmlns:a14="http://schemas.microsoft.com/office/drawing/2010/main">
      <mc:Choice Requires="a14">
        <xdr:sp macro="" textlink="">
          <xdr:nvSpPr>
            <xdr:cNvPr id="15" name="TextBox 1"/>
            <xdr:cNvSpPr txBox="1"/>
          </xdr:nvSpPr>
          <xdr:spPr>
            <a:xfrm>
              <a:off x="16301360" y="6800007"/>
              <a:ext cx="3028214" cy="120099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𝑦</m:t>
                          </m:r>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15" name="TextBox 1"/>
            <xdr:cNvSpPr txBox="1"/>
          </xdr:nvSpPr>
          <xdr:spPr>
            <a:xfrm>
              <a:off x="16301360" y="6800007"/>
              <a:ext cx="3028214" cy="120099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Total Sum of Squares = Total "Sum of Error if we used Ybar to estimate y" of Squares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SST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11</xdr:col>
      <xdr:colOff>707573</xdr:colOff>
      <xdr:row>39</xdr:row>
      <xdr:rowOff>173328</xdr:rowOff>
    </xdr:from>
    <xdr:to>
      <xdr:col>15</xdr:col>
      <xdr:colOff>606144</xdr:colOff>
      <xdr:row>47</xdr:row>
      <xdr:rowOff>44060</xdr:rowOff>
    </xdr:to>
    <mc:AlternateContent xmlns:mc="http://schemas.openxmlformats.org/markup-compatibility/2006" xmlns:a14="http://schemas.microsoft.com/office/drawing/2010/main">
      <mc:Choice Requires="a14">
        <xdr:sp macro="" textlink="">
          <xdr:nvSpPr>
            <xdr:cNvPr id="16" name="TextBox 1"/>
            <xdr:cNvSpPr txBox="1"/>
          </xdr:nvSpPr>
          <xdr:spPr>
            <a:xfrm>
              <a:off x="16423823" y="8201542"/>
              <a:ext cx="3028214" cy="13947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14:m>
                <m:oMath xmlns:m="http://schemas.openxmlformats.org/officeDocument/2006/math">
                  <m:r>
                    <a:rPr lang="el-GR" sz="2400" i="1" baseline="0">
                      <a:solidFill>
                        <a:schemeClr val="tx1"/>
                      </a:solidFill>
                      <a:effectLst/>
                      <a:latin typeface="Cambria Math" panose="02040503050406030204" pitchFamily="18" charset="0"/>
                      <a:ea typeface="+mn-ea"/>
                      <a:cs typeface="+mn-cs"/>
                    </a:rPr>
                    <m:t>𝛴</m:t>
                  </m:r>
                  <m:d>
                    <m:dPr>
                      <m:ctrlPr>
                        <a:rPr lang="el-GR" sz="2400" i="1" baseline="0">
                          <a:solidFill>
                            <a:schemeClr val="tx1"/>
                          </a:solidFill>
                          <a:effectLst/>
                          <a:latin typeface="Cambria Math" panose="02040503050406030204" pitchFamily="18" charset="0"/>
                          <a:ea typeface="+mn-ea"/>
                          <a:cs typeface="+mn-cs"/>
                        </a:rPr>
                      </m:ctrlPr>
                    </m:dPr>
                    <m:e>
                      <m:sSub>
                        <m:sSubPr>
                          <m:ctrlPr>
                            <a:rPr lang="el-GR" sz="2400" i="1" baseline="0">
                              <a:solidFill>
                                <a:schemeClr val="tx1"/>
                              </a:solidFill>
                              <a:effectLst/>
                              <a:latin typeface="Cambria Math" panose="02040503050406030204" pitchFamily="18" charset="0"/>
                              <a:ea typeface="+mn-ea"/>
                              <a:cs typeface="+mn-cs"/>
                            </a:rPr>
                          </m:ctrlPr>
                        </m:sSubPr>
                        <m:e>
                          <m:acc>
                            <m:accPr>
                              <m:chr m:val="̂"/>
                              <m:ctrlPr>
                                <a:rPr lang="el-GR" sz="240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sub>
                          <m:r>
                            <a:rPr lang="en-US" sz="2400" b="0" i="1" baseline="0">
                              <a:solidFill>
                                <a:schemeClr val="tx1"/>
                              </a:solidFill>
                              <a:effectLst/>
                              <a:latin typeface="Cambria Math" panose="02040503050406030204" pitchFamily="18" charset="0"/>
                              <a:ea typeface="+mn-ea"/>
                              <a:cs typeface="+mn-cs"/>
                            </a:rPr>
                            <m:t>𝑖</m:t>
                          </m:r>
                        </m:sub>
                      </m:sSub>
                      <m:r>
                        <a:rPr lang="en-US" sz="2400" b="0" i="1" baseline="0">
                          <a:solidFill>
                            <a:schemeClr val="tx1"/>
                          </a:solidFill>
                          <a:effectLst/>
                          <a:latin typeface="Cambria Math" panose="02040503050406030204" pitchFamily="18" charset="0"/>
                          <a:ea typeface="+mn-ea"/>
                          <a:cs typeface="+mn-cs"/>
                        </a:rPr>
                        <m:t> −</m:t>
                      </m:r>
                      <m:acc>
                        <m:accPr>
                          <m:chr m:val="̅"/>
                          <m:ctrlPr>
                            <a:rPr lang="en-US" sz="2400" b="0" i="1" baseline="0">
                              <a:solidFill>
                                <a:schemeClr val="tx1"/>
                              </a:solidFill>
                              <a:effectLst/>
                              <a:latin typeface="Cambria Math" panose="02040503050406030204" pitchFamily="18" charset="0"/>
                              <a:ea typeface="+mn-ea"/>
                              <a:cs typeface="+mn-cs"/>
                            </a:rPr>
                          </m:ctrlPr>
                        </m:accPr>
                        <m:e>
                          <m:r>
                            <a:rPr lang="en-US" sz="2400" b="0" i="1" baseline="0">
                              <a:solidFill>
                                <a:schemeClr val="tx1"/>
                              </a:solidFill>
                              <a:effectLst/>
                              <a:latin typeface="Cambria Math" panose="02040503050406030204" pitchFamily="18" charset="0"/>
                              <a:ea typeface="+mn-ea"/>
                              <a:cs typeface="+mn-cs"/>
                            </a:rPr>
                            <m:t>𝑦</m:t>
                          </m:r>
                        </m:e>
                      </m:acc>
                    </m:e>
                  </m:d>
                  <m:r>
                    <a:rPr lang="en-US" sz="2400" b="0" i="1" baseline="30000">
                      <a:solidFill>
                        <a:schemeClr val="tx1"/>
                      </a:solidFill>
                      <a:effectLst/>
                      <a:latin typeface="Cambria Math" panose="02040503050406030204" pitchFamily="18" charset="0"/>
                      <a:ea typeface="+mn-ea"/>
                      <a:cs typeface="+mn-cs"/>
                    </a:rPr>
                    <m:t>2</m:t>
                  </m:r>
                </m:oMath>
              </a14:m>
              <a:endParaRPr lang="en-US" sz="2400" baseline="30000">
                <a:solidFill>
                  <a:schemeClr val="tx1"/>
                </a:solidFill>
                <a:effectLst/>
                <a:latin typeface="+mn-lt"/>
                <a:ea typeface="+mn-ea"/>
                <a:cs typeface="+mn-cs"/>
              </a:endParaRPr>
            </a:p>
          </xdr:txBody>
        </xdr:sp>
      </mc:Choice>
      <mc:Fallback xmlns="">
        <xdr:sp macro="" textlink="">
          <xdr:nvSpPr>
            <xdr:cNvPr id="16" name="TextBox 1"/>
            <xdr:cNvSpPr txBox="1"/>
          </xdr:nvSpPr>
          <xdr:spPr>
            <a:xfrm>
              <a:off x="16423823" y="8201542"/>
              <a:ext cx="3028214" cy="13947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Sum of Squares Due To Regression= Explained part of SST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SSR = </a:t>
              </a:r>
              <a:r>
                <a:rPr lang="el-GR" sz="2400" i="0" baseline="0">
                  <a:solidFill>
                    <a:schemeClr val="tx1"/>
                  </a:solidFill>
                  <a:effectLst/>
                  <a:latin typeface="Cambria Math" panose="02040503050406030204" pitchFamily="18" charset="0"/>
                  <a:ea typeface="+mn-ea"/>
                  <a:cs typeface="+mn-cs"/>
                </a:rPr>
                <a:t>𝛴(</a:t>
              </a:r>
              <a:r>
                <a:rPr lang="en-US" sz="2400" b="0" i="0" baseline="0">
                  <a:solidFill>
                    <a:schemeClr val="tx1"/>
                  </a:solidFill>
                  <a:effectLst/>
                  <a:latin typeface="Cambria Math" panose="02040503050406030204" pitchFamily="18" charset="0"/>
                  <a:ea typeface="+mn-ea"/>
                  <a:cs typeface="+mn-cs"/>
                </a:rPr>
                <a:t>𝑦</a:t>
              </a:r>
              <a:r>
                <a:rPr lang="el-GR" sz="2400" b="0" i="0" baseline="0">
                  <a:solidFill>
                    <a:schemeClr val="tx1"/>
                  </a:solidFill>
                  <a:effectLst/>
                  <a:latin typeface="Cambria Math" panose="02040503050406030204" pitchFamily="18" charset="0"/>
                  <a:ea typeface="+mn-ea"/>
                  <a:cs typeface="+mn-cs"/>
                </a:rPr>
                <a:t> ̂_</a:t>
              </a:r>
              <a:r>
                <a:rPr lang="en-US" sz="2400" b="0" i="0" baseline="0">
                  <a:solidFill>
                    <a:schemeClr val="tx1"/>
                  </a:solidFill>
                  <a:effectLst/>
                  <a:latin typeface="Cambria Math" panose="02040503050406030204" pitchFamily="18" charset="0"/>
                  <a:ea typeface="+mn-ea"/>
                  <a:cs typeface="+mn-cs"/>
                </a:rPr>
                <a:t>𝑖  −𝑦 ̅ )</a:t>
              </a:r>
              <a:r>
                <a:rPr lang="en-US" sz="2400" b="0" i="0" baseline="30000">
                  <a:solidFill>
                    <a:schemeClr val="tx1"/>
                  </a:solidFill>
                  <a:effectLst/>
                  <a:latin typeface="Cambria Math" panose="02040503050406030204" pitchFamily="18" charset="0"/>
                  <a:ea typeface="+mn-ea"/>
                  <a:cs typeface="+mn-cs"/>
                </a:rPr>
                <a:t>2</a:t>
              </a:r>
              <a:endParaRPr lang="en-US" sz="2400" baseline="30000">
                <a:solidFill>
                  <a:schemeClr val="tx1"/>
                </a:solidFill>
                <a:effectLst/>
                <a:latin typeface="+mn-lt"/>
                <a:ea typeface="+mn-ea"/>
                <a:cs typeface="+mn-cs"/>
              </a:endParaRPr>
            </a:p>
          </xdr:txBody>
        </xdr:sp>
      </mc:Fallback>
    </mc:AlternateContent>
    <xdr:clientData/>
  </xdr:twoCellAnchor>
  <xdr:twoCellAnchor>
    <xdr:from>
      <xdr:col>11</xdr:col>
      <xdr:colOff>779318</xdr:colOff>
      <xdr:row>55</xdr:row>
      <xdr:rowOff>0</xdr:rowOff>
    </xdr:from>
    <xdr:to>
      <xdr:col>17</xdr:col>
      <xdr:colOff>65568</xdr:colOff>
      <xdr:row>61</xdr:row>
      <xdr:rowOff>47625</xdr:rowOff>
    </xdr:to>
    <xdr:sp macro="" textlink="">
      <xdr:nvSpPr>
        <xdr:cNvPr id="17" name="TextBox 1"/>
        <xdr:cNvSpPr txBox="1"/>
      </xdr:nvSpPr>
      <xdr:spPr>
        <a:xfrm>
          <a:off x="17681863" y="11083636"/>
          <a:ext cx="5364932" cy="1190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Goodness of fit of Y1 Data to Estimated Regression Equation = How ell raw data fit Regression Line = Proportion of Total Sum of Squares "Explained" by using Regression Equation/Line/Model =</a:t>
          </a:r>
        </a:p>
        <a:p>
          <a:pPr marL="0" marR="0" indent="0" algn="l" defTabSz="914400" eaLnBrk="1" fontAlgn="auto" latinLnBrk="0" hangingPunct="1">
            <a:lnSpc>
              <a:spcPct val="100000"/>
            </a:lnSpc>
            <a:spcBef>
              <a:spcPts val="0"/>
            </a:spcBef>
            <a:spcAft>
              <a:spcPts val="0"/>
            </a:spcAft>
            <a:buClrTx/>
            <a:buSzTx/>
            <a:buFontTx/>
            <a:buNone/>
            <a:tabLst/>
            <a:defRPr/>
          </a:pPr>
          <a:r>
            <a:rPr lang="en-US" sz="3900" baseline="0">
              <a:solidFill>
                <a:schemeClr val="tx1"/>
              </a:solidFill>
              <a:effectLst/>
              <a:latin typeface="+mn-lt"/>
              <a:ea typeface="+mn-ea"/>
              <a:cs typeface="+mn-cs"/>
            </a:rPr>
            <a:t>SSR/SST = r^2</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0.13612</cdr:x>
      <cdr:y>0.75174</cdr:y>
    </cdr:from>
    <cdr:to>
      <cdr:x>0.18994</cdr:x>
      <cdr:y>0.83449</cdr:y>
    </cdr:to>
    <cdr:grpSp>
      <cdr:nvGrpSpPr>
        <cdr:cNvPr id="6" name="Group 5"/>
        <cdr:cNvGrpSpPr/>
      </cdr:nvGrpSpPr>
      <cdr:grpSpPr>
        <a:xfrm xmlns:a="http://schemas.openxmlformats.org/drawingml/2006/main">
          <a:off x="920546" y="2205380"/>
          <a:ext cx="363971" cy="242763"/>
          <a:chOff x="1050221" y="2081213"/>
          <a:chExt cx="317318" cy="227012"/>
        </a:xfrm>
      </cdr:grpSpPr>
      <cdr:cxnSp macro="">
        <cdr:nvCxnSpPr>
          <cdr:cNvPr id="3" name="Straight Connector 2"/>
          <cdr:cNvCxnSpPr/>
        </cdr:nvCxnSpPr>
        <cdr:spPr>
          <a:xfrm xmlns:a="http://schemas.openxmlformats.org/drawingml/2006/main" flipH="1">
            <a:off x="1050221" y="2081213"/>
            <a:ext cx="196533" cy="180975"/>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 name="Straight Connector 4"/>
          <cdr:cNvCxnSpPr/>
        </cdr:nvCxnSpPr>
        <cdr:spPr>
          <a:xfrm xmlns:a="http://schemas.openxmlformats.org/drawingml/2006/main" flipH="1">
            <a:off x="1171006" y="2127250"/>
            <a:ext cx="196533" cy="180975"/>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3.xml><?xml version="1.0" encoding="utf-8"?>
<xdr:wsDr xmlns:xdr="http://schemas.openxmlformats.org/drawingml/2006/spreadsheetDrawing" xmlns:a="http://schemas.openxmlformats.org/drawingml/2006/main">
  <xdr:twoCellAnchor>
    <xdr:from>
      <xdr:col>2</xdr:col>
      <xdr:colOff>545895</xdr:colOff>
      <xdr:row>6</xdr:row>
      <xdr:rowOff>92997</xdr:rowOff>
    </xdr:from>
    <xdr:to>
      <xdr:col>6</xdr:col>
      <xdr:colOff>549992</xdr:colOff>
      <xdr:row>18</xdr:row>
      <xdr:rowOff>132326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119062</xdr:colOff>
      <xdr:row>2</xdr:row>
      <xdr:rowOff>47625</xdr:rowOff>
    </xdr:from>
    <xdr:to>
      <xdr:col>10</xdr:col>
      <xdr:colOff>423862</xdr:colOff>
      <xdr:row>16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14653</xdr:colOff>
      <xdr:row>52</xdr:row>
      <xdr:rowOff>102576</xdr:rowOff>
    </xdr:from>
    <xdr:to>
      <xdr:col>11</xdr:col>
      <xdr:colOff>21979</xdr:colOff>
      <xdr:row>63</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417634</xdr:colOff>
      <xdr:row>32</xdr:row>
      <xdr:rowOff>79131</xdr:rowOff>
    </xdr:from>
    <xdr:to>
      <xdr:col>11</xdr:col>
      <xdr:colOff>29307</xdr:colOff>
      <xdr:row>46</xdr:row>
      <xdr:rowOff>155331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417634</xdr:colOff>
      <xdr:row>11</xdr:row>
      <xdr:rowOff>79131</xdr:rowOff>
    </xdr:from>
    <xdr:to>
      <xdr:col>11</xdr:col>
      <xdr:colOff>29307</xdr:colOff>
      <xdr:row>25</xdr:row>
      <xdr:rowOff>155331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417634</xdr:colOff>
      <xdr:row>94</xdr:row>
      <xdr:rowOff>650631</xdr:rowOff>
    </xdr:from>
    <xdr:to>
      <xdr:col>11</xdr:col>
      <xdr:colOff>29307</xdr:colOff>
      <xdr:row>108</xdr:row>
      <xdr:rowOff>155331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392206</xdr:colOff>
      <xdr:row>114</xdr:row>
      <xdr:rowOff>33617</xdr:rowOff>
    </xdr:from>
    <xdr:to>
      <xdr:col>10</xdr:col>
      <xdr:colOff>514177</xdr:colOff>
      <xdr:row>128</xdr:row>
      <xdr:rowOff>109817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446941</xdr:colOff>
      <xdr:row>33</xdr:row>
      <xdr:rowOff>167054</xdr:rowOff>
    </xdr:from>
    <xdr:to>
      <xdr:col>11</xdr:col>
      <xdr:colOff>58614</xdr:colOff>
      <xdr:row>48</xdr:row>
      <xdr:rowOff>52754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410307</xdr:colOff>
      <xdr:row>10</xdr:row>
      <xdr:rowOff>181708</xdr:rowOff>
    </xdr:from>
    <xdr:to>
      <xdr:col>11</xdr:col>
      <xdr:colOff>21980</xdr:colOff>
      <xdr:row>25</xdr:row>
      <xdr:rowOff>67408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58616</xdr:colOff>
      <xdr:row>56</xdr:row>
      <xdr:rowOff>79131</xdr:rowOff>
    </xdr:from>
    <xdr:to>
      <xdr:col>10</xdr:col>
      <xdr:colOff>161192</xdr:colOff>
      <xdr:row>70</xdr:row>
      <xdr:rowOff>155331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392206</xdr:colOff>
      <xdr:row>81</xdr:row>
      <xdr:rowOff>33617</xdr:rowOff>
    </xdr:from>
    <xdr:to>
      <xdr:col>10</xdr:col>
      <xdr:colOff>514177</xdr:colOff>
      <xdr:row>95</xdr:row>
      <xdr:rowOff>109817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446941</xdr:colOff>
      <xdr:row>33</xdr:row>
      <xdr:rowOff>167054</xdr:rowOff>
    </xdr:from>
    <xdr:to>
      <xdr:col>11</xdr:col>
      <xdr:colOff>58614</xdr:colOff>
      <xdr:row>48</xdr:row>
      <xdr:rowOff>52754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410307</xdr:colOff>
      <xdr:row>10</xdr:row>
      <xdr:rowOff>181708</xdr:rowOff>
    </xdr:from>
    <xdr:to>
      <xdr:col>11</xdr:col>
      <xdr:colOff>21980</xdr:colOff>
      <xdr:row>25</xdr:row>
      <xdr:rowOff>67408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58616</xdr:colOff>
      <xdr:row>56</xdr:row>
      <xdr:rowOff>79131</xdr:rowOff>
    </xdr:from>
    <xdr:to>
      <xdr:col>10</xdr:col>
      <xdr:colOff>161192</xdr:colOff>
      <xdr:row>70</xdr:row>
      <xdr:rowOff>155331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392206</xdr:colOff>
      <xdr:row>81</xdr:row>
      <xdr:rowOff>33617</xdr:rowOff>
    </xdr:from>
    <xdr:to>
      <xdr:col>10</xdr:col>
      <xdr:colOff>514177</xdr:colOff>
      <xdr:row>95</xdr:row>
      <xdr:rowOff>109817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12</xdr:col>
      <xdr:colOff>294127</xdr:colOff>
      <xdr:row>16</xdr:row>
      <xdr:rowOff>186054</xdr:rowOff>
    </xdr:from>
    <xdr:ext cx="3267395" cy="2091663"/>
    <mc:AlternateContent xmlns:mc="http://schemas.openxmlformats.org/markup-compatibility/2006" xmlns:a14="http://schemas.microsoft.com/office/drawing/2010/main">
      <mc:Choice Requires="a14">
        <xdr:sp macro="" textlink="">
          <xdr:nvSpPr>
            <xdr:cNvPr id="2" name="TextBox 1"/>
            <xdr:cNvSpPr txBox="1"/>
          </xdr:nvSpPr>
          <xdr:spPr>
            <a:xfrm>
              <a:off x="10714477" y="3500754"/>
              <a:ext cx="3267395" cy="209166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 Does Not Have  A Problem With Units. Used for Linear Relationship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2" name="TextBox 1"/>
            <xdr:cNvSpPr txBox="1"/>
          </xdr:nvSpPr>
          <xdr:spPr>
            <a:xfrm>
              <a:off x="10714477" y="3500754"/>
              <a:ext cx="3267395" cy="209166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 Does Not Have  A Problem With Units. Used for Linear Relationship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oneCellAnchor>
  <xdr:oneCellAnchor>
    <xdr:from>
      <xdr:col>9</xdr:col>
      <xdr:colOff>367797</xdr:colOff>
      <xdr:row>0</xdr:row>
      <xdr:rowOff>31416</xdr:rowOff>
    </xdr:from>
    <xdr:ext cx="4112559" cy="1390650"/>
    <mc:AlternateContent xmlns:mc="http://schemas.openxmlformats.org/markup-compatibility/2006" xmlns:a14="http://schemas.microsoft.com/office/drawing/2010/main">
      <mc:Choice Requires="a14">
        <xdr:sp macro="" textlink="">
          <xdr:nvSpPr>
            <xdr:cNvPr id="3" name="TextBox 2"/>
            <xdr:cNvSpPr txBox="1"/>
          </xdr:nvSpPr>
          <xdr:spPr>
            <a:xfrm>
              <a:off x="9683247" y="31416"/>
              <a:ext cx="4112559" cy="1390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14:m>
                <m:oMath xmlns:m="http://schemas.openxmlformats.org/officeDocument/2006/math">
                  <m:f>
                    <m:fPr>
                      <m:ctrlPr>
                        <a:rPr lang="en-US" sz="2400" i="1">
                          <a:latin typeface="Cambria Math" panose="02040503050406030204" pitchFamily="18" charset="0"/>
                        </a:rPr>
                      </m:ctrlPr>
                    </m:fPr>
                    <m:num>
                      <m:r>
                        <m:rPr>
                          <m:sty m:val="p"/>
                        </m:rPr>
                        <a:rPr lang="el-GR" sz="2400" i="1">
                          <a:latin typeface="Cambria Math"/>
                          <a:ea typeface="Cambria Math"/>
                        </a:rPr>
                        <m:t>Σ</m:t>
                      </m:r>
                      <m:d>
                        <m:dPr>
                          <m:ctrlPr>
                            <a:rPr lang="en-US" sz="2400" b="0" i="1">
                              <a:latin typeface="Cambria Math" panose="02040503050406030204" pitchFamily="18" charset="0"/>
                              <a:ea typeface="Cambria Math"/>
                            </a:rPr>
                          </m:ctrlPr>
                        </m:dPr>
                        <m:e>
                          <m:r>
                            <a:rPr lang="en-US" sz="2400" b="0" i="1">
                              <a:latin typeface="Cambria Math"/>
                              <a:ea typeface="Cambria Math"/>
                            </a:rPr>
                            <m:t>𝑥</m:t>
                          </m:r>
                          <m:r>
                            <a:rPr lang="en-US" sz="2400" b="0" i="1" baseline="-25000">
                              <a:latin typeface="Cambria Math"/>
                              <a:ea typeface="Cambria Math"/>
                            </a:rPr>
                            <m:t>𝑖</m:t>
                          </m:r>
                          <m:r>
                            <a:rPr lang="en-US" sz="2400" b="0" i="1">
                              <a:latin typeface="Cambria Math"/>
                              <a:ea typeface="Cambria Math"/>
                            </a:rPr>
                            <m:t> −</m:t>
                          </m:r>
                          <m:r>
                            <a:rPr lang="en-US" sz="2400" b="0" i="1">
                              <a:latin typeface="Cambria Math"/>
                              <a:ea typeface="Cambria Math"/>
                            </a:rPr>
                            <m:t>𝑋𝑏𝑎𝑟</m:t>
                          </m:r>
                        </m:e>
                      </m:d>
                      <m:r>
                        <a:rPr lang="en-US" sz="2400" b="0" i="1">
                          <a:latin typeface="Cambria Math"/>
                          <a:ea typeface="Cambria Math"/>
                        </a:rPr>
                        <m:t>∗(</m:t>
                      </m:r>
                      <m:sSub>
                        <m:sSubPr>
                          <m:ctrlPr>
                            <a:rPr lang="en-US" sz="2400" b="0" i="1">
                              <a:latin typeface="Cambria Math" panose="02040503050406030204" pitchFamily="18" charset="0"/>
                              <a:ea typeface="Cambria Math"/>
                            </a:rPr>
                          </m:ctrlPr>
                        </m:sSubPr>
                        <m:e>
                          <m:r>
                            <a:rPr lang="en-US" sz="2400" b="0" i="1">
                              <a:latin typeface="Cambria Math" panose="02040503050406030204" pitchFamily="18" charset="0"/>
                              <a:ea typeface="Cambria Math"/>
                            </a:rPr>
                            <m:t>𝑦</m:t>
                          </m:r>
                        </m:e>
                        <m:sub>
                          <m:r>
                            <a:rPr lang="en-US" sz="2400" b="0" i="1">
                              <a:latin typeface="Cambria Math" panose="02040503050406030204" pitchFamily="18" charset="0"/>
                              <a:ea typeface="Cambria Math"/>
                            </a:rPr>
                            <m:t>𝑖</m:t>
                          </m:r>
                        </m:sub>
                      </m:sSub>
                      <m:r>
                        <a:rPr lang="en-US" sz="2400" b="0" i="1">
                          <a:latin typeface="Cambria Math"/>
                          <a:ea typeface="Cambria Math"/>
                        </a:rPr>
                        <m:t> −</m:t>
                      </m:r>
                      <m:r>
                        <a:rPr lang="en-US" sz="2400" b="0" i="1">
                          <a:latin typeface="Cambria Math"/>
                          <a:ea typeface="Cambria Math"/>
                        </a:rPr>
                        <m:t>𝑌𝑏𝑎𝑟</m:t>
                      </m:r>
                      <m:r>
                        <a:rPr lang="en-US" sz="2400" b="0" i="1">
                          <a:latin typeface="Cambria Math"/>
                          <a:ea typeface="Cambria Math"/>
                        </a:rPr>
                        <m:t>)</m:t>
                      </m:r>
                    </m:num>
                    <m:den>
                      <m:r>
                        <a:rPr lang="en-US" sz="2400" b="0" i="1">
                          <a:latin typeface="Cambria Math"/>
                        </a:rPr>
                        <m:t>𝑛</m:t>
                      </m:r>
                      <m:r>
                        <a:rPr lang="en-US" sz="2400" b="0" i="1">
                          <a:latin typeface="Cambria Math"/>
                        </a:rPr>
                        <m:t> −1</m:t>
                      </m:r>
                    </m:den>
                  </m:f>
                </m:oMath>
              </a14:m>
              <a:endParaRPr lang="en-US" sz="2400" baseline="-25000">
                <a:solidFill>
                  <a:schemeClr val="tx1"/>
                </a:solidFill>
                <a:effectLst/>
                <a:latin typeface="+mn-lt"/>
                <a:ea typeface="+mn-ea"/>
                <a:cs typeface="+mn-cs"/>
              </a:endParaRPr>
            </a:p>
          </xdr:txBody>
        </xdr:sp>
      </mc:Choice>
      <mc:Fallback xmlns="">
        <xdr:sp macro="" textlink="">
          <xdr:nvSpPr>
            <xdr:cNvPr id="3" name="TextBox 2"/>
            <xdr:cNvSpPr txBox="1"/>
          </xdr:nvSpPr>
          <xdr:spPr>
            <a:xfrm>
              <a:off x="9683247" y="31416"/>
              <a:ext cx="4112559" cy="1390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r>
                <a:rPr lang="en-US" sz="2400" i="0">
                  <a:latin typeface="Cambria Math" panose="02040503050406030204" pitchFamily="18" charset="0"/>
                </a:rPr>
                <a:t>(</a:t>
              </a:r>
              <a:r>
                <a:rPr lang="el-GR" sz="2400" i="0">
                  <a:latin typeface="Cambria Math"/>
                  <a:ea typeface="Cambria Math"/>
                </a:rPr>
                <a:t>Σ</a:t>
              </a:r>
              <a:r>
                <a:rPr lang="en-US" sz="2400" b="0" i="0">
                  <a:latin typeface="Cambria Math" panose="02040503050406030204" pitchFamily="18" charset="0"/>
                  <a:ea typeface="Cambria Math"/>
                </a:rPr>
                <a:t>(</a:t>
              </a:r>
              <a:r>
                <a:rPr lang="en-US" sz="2400" b="0" i="0">
                  <a:latin typeface="Cambria Math"/>
                  <a:ea typeface="Cambria Math"/>
                </a:rPr>
                <a:t>𝑥</a:t>
              </a:r>
              <a:r>
                <a:rPr lang="en-US" sz="2400" b="0" i="0" baseline="-25000">
                  <a:latin typeface="Cambria Math"/>
                  <a:ea typeface="Cambria Math"/>
                </a:rPr>
                <a:t>𝑖</a:t>
              </a:r>
              <a:r>
                <a:rPr lang="en-US" sz="2400" b="0" i="0">
                  <a:latin typeface="Cambria Math"/>
                  <a:ea typeface="Cambria Math"/>
                </a:rPr>
                <a:t> −𝑋𝑏𝑎𝑟</a:t>
              </a:r>
              <a:r>
                <a:rPr lang="en-US" sz="2400" b="0" i="0">
                  <a:latin typeface="Cambria Math" panose="02040503050406030204" pitchFamily="18" charset="0"/>
                  <a:ea typeface="Cambria Math"/>
                </a:rPr>
                <a:t>)</a:t>
              </a:r>
              <a:r>
                <a:rPr lang="en-US" sz="2400" b="0" i="0">
                  <a:latin typeface="Cambria Math"/>
                  <a:ea typeface="Cambria Math"/>
                </a:rPr>
                <a:t>∗(</a:t>
              </a:r>
              <a:r>
                <a:rPr lang="en-US" sz="2400" b="0" i="0">
                  <a:latin typeface="Cambria Math" panose="02040503050406030204" pitchFamily="18" charset="0"/>
                  <a:ea typeface="Cambria Math"/>
                </a:rPr>
                <a:t>𝑦_𝑖</a:t>
              </a:r>
              <a:r>
                <a:rPr lang="en-US" sz="2400" b="0" i="0">
                  <a:latin typeface="Cambria Math"/>
                  <a:ea typeface="Cambria Math"/>
                </a:rPr>
                <a:t>  −𝑌𝑏𝑎𝑟)</a:t>
              </a:r>
              <a:r>
                <a:rPr lang="en-US" sz="2400" b="0" i="0">
                  <a:latin typeface="Cambria Math" panose="02040503050406030204" pitchFamily="18" charset="0"/>
                  <a:ea typeface="Cambria Math"/>
                </a:rPr>
                <a:t>)/(</a:t>
              </a:r>
              <a:r>
                <a:rPr lang="en-US" sz="2400" b="0" i="0">
                  <a:latin typeface="Cambria Math"/>
                </a:rPr>
                <a:t>𝑛 −1</a:t>
              </a:r>
              <a:r>
                <a:rPr lang="en-US" sz="2400" b="0" i="0">
                  <a:latin typeface="Cambria Math" panose="02040503050406030204" pitchFamily="18" charset="0"/>
                </a:rPr>
                <a:t>)</a:t>
              </a:r>
              <a:endParaRPr lang="en-US" sz="2400" baseline="-25000">
                <a:solidFill>
                  <a:schemeClr val="tx1"/>
                </a:solidFill>
                <a:effectLst/>
                <a:latin typeface="+mn-lt"/>
                <a:ea typeface="+mn-ea"/>
                <a:cs typeface="+mn-cs"/>
              </a:endParaRPr>
            </a:p>
          </xdr:txBody>
        </xdr:sp>
      </mc:Fallback>
    </mc:AlternateContent>
    <xdr:clientData/>
  </xdr:oneCellAnchor>
  <xdr:twoCellAnchor>
    <xdr:from>
      <xdr:col>3</xdr:col>
      <xdr:colOff>215348</xdr:colOff>
      <xdr:row>48</xdr:row>
      <xdr:rowOff>53533</xdr:rowOff>
    </xdr:from>
    <xdr:to>
      <xdr:col>7</xdr:col>
      <xdr:colOff>807948</xdr:colOff>
      <xdr:row>62</xdr:row>
      <xdr:rowOff>129733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99390</xdr:colOff>
      <xdr:row>22</xdr:row>
      <xdr:rowOff>57979</xdr:rowOff>
    </xdr:from>
    <xdr:to>
      <xdr:col>12</xdr:col>
      <xdr:colOff>248477</xdr:colOff>
      <xdr:row>35</xdr:row>
      <xdr:rowOff>19196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71</xdr:row>
      <xdr:rowOff>0</xdr:rowOff>
    </xdr:from>
    <xdr:to>
      <xdr:col>8</xdr:col>
      <xdr:colOff>270664</xdr:colOff>
      <xdr:row>84</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92</xdr:row>
      <xdr:rowOff>0</xdr:rowOff>
    </xdr:from>
    <xdr:to>
      <xdr:col>9</xdr:col>
      <xdr:colOff>290060</xdr:colOff>
      <xdr:row>106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191782</xdr:colOff>
      <xdr:row>450</xdr:row>
      <xdr:rowOff>9169</xdr:rowOff>
    </xdr:from>
    <xdr:to>
      <xdr:col>5</xdr:col>
      <xdr:colOff>995042</xdr:colOff>
      <xdr:row>461</xdr:row>
      <xdr:rowOff>155865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267479</xdr:colOff>
      <xdr:row>463</xdr:row>
      <xdr:rowOff>72473</xdr:rowOff>
    </xdr:from>
    <xdr:to>
      <xdr:col>5</xdr:col>
      <xdr:colOff>652255</xdr:colOff>
      <xdr:row>474</xdr:row>
      <xdr:rowOff>55289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11</xdr:col>
      <xdr:colOff>414337</xdr:colOff>
      <xdr:row>8</xdr:row>
      <xdr:rowOff>152400</xdr:rowOff>
    </xdr:from>
    <xdr:ext cx="65" cy="172227"/>
    <xdr:sp macro="" textlink="">
      <xdr:nvSpPr>
        <xdr:cNvPr id="10" name="TextBox 9"/>
        <xdr:cNvSpPr txBox="1"/>
      </xdr:nvSpPr>
      <xdr:spPr>
        <a:xfrm>
          <a:off x="10425112"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414337</xdr:colOff>
      <xdr:row>10</xdr:row>
      <xdr:rowOff>152400</xdr:rowOff>
    </xdr:from>
    <xdr:ext cx="65" cy="172227"/>
    <xdr:sp macro="" textlink="">
      <xdr:nvSpPr>
        <xdr:cNvPr id="11" name="TextBox 10"/>
        <xdr:cNvSpPr txBox="1"/>
      </xdr:nvSpPr>
      <xdr:spPr>
        <a:xfrm>
          <a:off x="10425112"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414337</xdr:colOff>
      <xdr:row>10</xdr:row>
      <xdr:rowOff>152400</xdr:rowOff>
    </xdr:from>
    <xdr:ext cx="65" cy="172227"/>
    <xdr:sp macro="" textlink="">
      <xdr:nvSpPr>
        <xdr:cNvPr id="12" name="TextBox 11"/>
        <xdr:cNvSpPr txBox="1"/>
      </xdr:nvSpPr>
      <xdr:spPr>
        <a:xfrm>
          <a:off x="10425112"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12</xdr:col>
      <xdr:colOff>294127</xdr:colOff>
      <xdr:row>16</xdr:row>
      <xdr:rowOff>186054</xdr:rowOff>
    </xdr:from>
    <xdr:ext cx="3267395" cy="2091663"/>
    <mc:AlternateContent xmlns:mc="http://schemas.openxmlformats.org/markup-compatibility/2006" xmlns:a14="http://schemas.microsoft.com/office/drawing/2010/main">
      <mc:Choice Requires="a14">
        <xdr:sp macro="" textlink="">
          <xdr:nvSpPr>
            <xdr:cNvPr id="2" name="TextBox 1"/>
            <xdr:cNvSpPr txBox="1"/>
          </xdr:nvSpPr>
          <xdr:spPr>
            <a:xfrm>
              <a:off x="10714477" y="3500754"/>
              <a:ext cx="3267395" cy="209166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 Does Not Have  A Problem With Units. Used for Linear Relationship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14:m>
                <m:oMath xmlns:m="http://schemas.openxmlformats.org/officeDocument/2006/math">
                  <m:f>
                    <m:fPr>
                      <m:ctrlPr>
                        <a:rPr lang="en-US" sz="2400" i="1" baseline="0">
                          <a:solidFill>
                            <a:schemeClr val="tx1"/>
                          </a:solidFill>
                          <a:effectLst/>
                          <a:latin typeface="Cambria Math" panose="02040503050406030204" pitchFamily="18" charset="0"/>
                          <a:ea typeface="+mn-ea"/>
                          <a:cs typeface="+mn-cs"/>
                        </a:rPr>
                      </m:ctrlPr>
                    </m:fPr>
                    <m:num>
                      <m:r>
                        <m:rPr>
                          <m:nor/>
                        </m:rPr>
                        <a:rPr lang="en-US" sz="2400">
                          <a:solidFill>
                            <a:schemeClr val="tx1"/>
                          </a:solidFill>
                          <a:effectLst/>
                          <a:latin typeface="+mn-lt"/>
                          <a:ea typeface="+mn-ea"/>
                          <a:cs typeface="+mn-cs"/>
                        </a:rPr>
                        <m:t> </m:t>
                      </m:r>
                      <m:f>
                        <m:fPr>
                          <m:ctrlPr>
                            <a:rPr lang="en-US" sz="2400" i="1">
                              <a:solidFill>
                                <a:schemeClr val="tx1"/>
                              </a:solidFill>
                              <a:effectLst/>
                              <a:latin typeface="Cambria Math" panose="02040503050406030204" pitchFamily="18" charset="0"/>
                              <a:ea typeface="+mn-ea"/>
                              <a:cs typeface="+mn-cs"/>
                            </a:rPr>
                          </m:ctrlPr>
                        </m:fPr>
                        <m:num>
                          <m:r>
                            <m:rPr>
                              <m:sty m:val="p"/>
                            </m:rPr>
                            <a:rPr lang="el-GR" sz="2400" i="1">
                              <a:solidFill>
                                <a:schemeClr val="tx1"/>
                              </a:solidFill>
                              <a:effectLst/>
                              <a:latin typeface="Cambria Math"/>
                              <a:ea typeface="+mn-ea"/>
                              <a:cs typeface="+mn-cs"/>
                            </a:rPr>
                            <m:t>Σ</m:t>
                          </m:r>
                          <m:d>
                            <m:dPr>
                              <m:ctrlPr>
                                <a:rPr lang="en-US" sz="2400" b="0" i="1">
                                  <a:solidFill>
                                    <a:schemeClr val="tx1"/>
                                  </a:solidFill>
                                  <a:effectLst/>
                                  <a:latin typeface="Cambria Math" panose="02040503050406030204" pitchFamily="18" charset="0"/>
                                  <a:ea typeface="+mn-ea"/>
                                  <a:cs typeface="+mn-cs"/>
                                </a:rPr>
                              </m:ctrlPr>
                            </m:dPr>
                            <m:e>
                              <m:r>
                                <a:rPr lang="en-US" sz="2400" b="0" i="1">
                                  <a:solidFill>
                                    <a:schemeClr val="tx1"/>
                                  </a:solidFill>
                                  <a:effectLst/>
                                  <a:latin typeface="Cambria Math"/>
                                  <a:ea typeface="+mn-ea"/>
                                  <a:cs typeface="+mn-cs"/>
                                </a:rPr>
                                <m:t>𝑥</m:t>
                              </m:r>
                              <m:r>
                                <a:rPr lang="en-US" sz="2400" b="0" i="1" baseline="-25000">
                                  <a:solidFill>
                                    <a:schemeClr val="tx1"/>
                                  </a:solidFill>
                                  <a:effectLst/>
                                  <a:latin typeface="Cambria Math"/>
                                  <a:ea typeface="+mn-ea"/>
                                  <a:cs typeface="+mn-cs"/>
                                </a:rPr>
                                <m:t>𝑖</m:t>
                              </m:r>
                              <m:r>
                                <a:rPr lang="en-US" sz="2400" b="0" i="1">
                                  <a:solidFill>
                                    <a:schemeClr val="tx1"/>
                                  </a:solidFill>
                                  <a:effectLst/>
                                  <a:latin typeface="Cambria Math"/>
                                  <a:ea typeface="+mn-ea"/>
                                  <a:cs typeface="+mn-cs"/>
                                </a:rPr>
                                <m:t> −</m:t>
                              </m:r>
                              <m:r>
                                <a:rPr lang="en-US" sz="2400" b="0" i="1">
                                  <a:solidFill>
                                    <a:schemeClr val="tx1"/>
                                  </a:solidFill>
                                  <a:effectLst/>
                                  <a:latin typeface="Cambria Math"/>
                                  <a:ea typeface="+mn-ea"/>
                                  <a:cs typeface="+mn-cs"/>
                                </a:rPr>
                                <m:t>𝑋𝑏𝑎𝑟</m:t>
                              </m:r>
                            </m:e>
                          </m:d>
                          <m:r>
                            <a:rPr lang="en-US" sz="2400" b="0" i="1">
                              <a:solidFill>
                                <a:schemeClr val="tx1"/>
                              </a:solidFill>
                              <a:effectLst/>
                              <a:latin typeface="Cambria Math"/>
                              <a:ea typeface="+mn-ea"/>
                              <a:cs typeface="+mn-cs"/>
                            </a:rPr>
                            <m:t>∗(</m:t>
                          </m:r>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𝑦</m:t>
                              </m:r>
                            </m:e>
                            <m:sub>
                              <m:r>
                                <a:rPr lang="en-US" sz="2400" b="0" i="1">
                                  <a:solidFill>
                                    <a:schemeClr val="tx1"/>
                                  </a:solidFill>
                                  <a:effectLst/>
                                  <a:latin typeface="Cambria Math" panose="02040503050406030204" pitchFamily="18" charset="0"/>
                                  <a:ea typeface="+mn-ea"/>
                                  <a:cs typeface="+mn-cs"/>
                                </a:rPr>
                                <m:t>𝑖</m:t>
                              </m:r>
                            </m:sub>
                          </m:sSub>
                          <m:r>
                            <a:rPr lang="en-US" sz="2400" b="0" i="1">
                              <a:solidFill>
                                <a:schemeClr val="tx1"/>
                              </a:solidFill>
                              <a:effectLst/>
                              <a:latin typeface="Cambria Math" panose="02040503050406030204" pitchFamily="18" charset="0"/>
                              <a:ea typeface="+mn-ea"/>
                              <a:cs typeface="+mn-cs"/>
                            </a:rPr>
                            <m:t>−</m:t>
                          </m:r>
                          <m:r>
                            <a:rPr lang="en-US" sz="2400" b="0" i="1">
                              <a:solidFill>
                                <a:schemeClr val="tx1"/>
                              </a:solidFill>
                              <a:effectLst/>
                              <a:latin typeface="Cambria Math" panose="02040503050406030204" pitchFamily="18" charset="0"/>
                              <a:ea typeface="+mn-ea"/>
                              <a:cs typeface="+mn-cs"/>
                            </a:rPr>
                            <m:t>𝑌𝑏𝑎𝑟</m:t>
                          </m:r>
                          <m:r>
                            <a:rPr lang="en-US" sz="2400" b="0" i="1" baseline="-25000">
                              <a:solidFill>
                                <a:schemeClr val="tx1"/>
                              </a:solidFill>
                              <a:effectLst/>
                              <a:latin typeface="Cambria Math"/>
                              <a:ea typeface="+mn-ea"/>
                              <a:cs typeface="+mn-cs"/>
                            </a:rPr>
                            <m:t> </m:t>
                          </m:r>
                          <m:r>
                            <a:rPr lang="en-US" sz="2400" b="0" i="1">
                              <a:solidFill>
                                <a:schemeClr val="tx1"/>
                              </a:solidFill>
                              <a:effectLst/>
                              <a:latin typeface="Cambria Math"/>
                              <a:ea typeface="+mn-ea"/>
                              <a:cs typeface="+mn-cs"/>
                            </a:rPr>
                            <m:t>)</m:t>
                          </m:r>
                        </m:num>
                        <m:den>
                          <m:r>
                            <a:rPr lang="en-US" sz="2400" b="0" i="1">
                              <a:solidFill>
                                <a:schemeClr val="tx1"/>
                              </a:solidFill>
                              <a:effectLst/>
                              <a:latin typeface="Cambria Math"/>
                              <a:ea typeface="+mn-ea"/>
                              <a:cs typeface="+mn-cs"/>
                            </a:rPr>
                            <m:t>𝑛</m:t>
                          </m:r>
                          <m:r>
                            <a:rPr lang="en-US" sz="2400" b="0" i="1">
                              <a:solidFill>
                                <a:schemeClr val="tx1"/>
                              </a:solidFill>
                              <a:effectLst/>
                              <a:latin typeface="Cambria Math"/>
                              <a:ea typeface="+mn-ea"/>
                              <a:cs typeface="+mn-cs"/>
                            </a:rPr>
                            <m:t> −1</m:t>
                          </m:r>
                        </m:den>
                      </m:f>
                    </m:num>
                    <m:den>
                      <m:sSub>
                        <m:sSubPr>
                          <m:ctrlPr>
                            <a:rPr lang="en-US" sz="2400" b="0" i="1">
                              <a:solidFill>
                                <a:schemeClr val="tx1"/>
                              </a:solidFill>
                              <a:effectLst/>
                              <a:latin typeface="Cambria Math" panose="02040503050406030204" pitchFamily="18" charset="0"/>
                              <a:ea typeface="+mn-ea"/>
                              <a:cs typeface="+mn-cs"/>
                            </a:rPr>
                          </m:ctrlPr>
                        </m:sSubPr>
                        <m:e>
                          <m:r>
                            <a:rPr lang="en-US" sz="2400" b="0" i="1">
                              <a:solidFill>
                                <a:schemeClr val="tx1"/>
                              </a:solidFill>
                              <a:effectLst/>
                              <a:latin typeface="Cambria Math" panose="02040503050406030204" pitchFamily="18" charset="0"/>
                              <a:ea typeface="+mn-ea"/>
                              <a:cs typeface="+mn-cs"/>
                            </a:rPr>
                            <m:t>𝑠</m:t>
                          </m:r>
                        </m:e>
                        <m:sub>
                          <m:r>
                            <a:rPr lang="en-US" sz="2400" b="0" i="1">
                              <a:solidFill>
                                <a:schemeClr val="tx1"/>
                              </a:solidFill>
                              <a:effectLst/>
                              <a:latin typeface="Cambria Math" panose="02040503050406030204" pitchFamily="18" charset="0"/>
                              <a:ea typeface="+mn-ea"/>
                              <a:cs typeface="+mn-cs"/>
                            </a:rPr>
                            <m:t>𝑥</m:t>
                          </m:r>
                        </m:sub>
                      </m:sSub>
                      <m:r>
                        <m:rPr>
                          <m:nor/>
                        </m:rPr>
                        <a:rPr lang="en-US" sz="2400" baseline="0">
                          <a:solidFill>
                            <a:schemeClr val="tx1"/>
                          </a:solidFill>
                          <a:effectLst/>
                          <a:latin typeface="+mn-lt"/>
                          <a:ea typeface="+mn-ea"/>
                          <a:cs typeface="+mn-cs"/>
                        </a:rPr>
                        <m:t>∗</m:t>
                      </m:r>
                      <m:sSub>
                        <m:sSubPr>
                          <m:ctrlPr>
                            <a:rPr lang="en-US" sz="2400" i="1" baseline="0">
                              <a:solidFill>
                                <a:schemeClr val="tx1"/>
                              </a:solidFill>
                              <a:effectLst/>
                              <a:latin typeface="Cambria Math" panose="02040503050406030204" pitchFamily="18" charset="0"/>
                              <a:ea typeface="+mn-ea"/>
                              <a:cs typeface="+mn-cs"/>
                            </a:rPr>
                          </m:ctrlPr>
                        </m:sSubPr>
                        <m:e>
                          <m:r>
                            <a:rPr lang="en-US" sz="2400" b="0" i="1" baseline="0">
                              <a:solidFill>
                                <a:schemeClr val="tx1"/>
                              </a:solidFill>
                              <a:effectLst/>
                              <a:latin typeface="Cambria Math" panose="02040503050406030204" pitchFamily="18" charset="0"/>
                              <a:ea typeface="+mn-ea"/>
                              <a:cs typeface="+mn-cs"/>
                            </a:rPr>
                            <m:t>𝑠</m:t>
                          </m:r>
                        </m:e>
                        <m:sub>
                          <m:r>
                            <a:rPr lang="en-US" sz="2400" b="0" i="1" baseline="0">
                              <a:solidFill>
                                <a:schemeClr val="tx1"/>
                              </a:solidFill>
                              <a:effectLst/>
                              <a:latin typeface="Cambria Math" panose="02040503050406030204" pitchFamily="18" charset="0"/>
                              <a:ea typeface="+mn-ea"/>
                              <a:cs typeface="+mn-cs"/>
                            </a:rPr>
                            <m:t>𝑦</m:t>
                          </m:r>
                        </m:sub>
                      </m:sSub>
                      <m:r>
                        <m:rPr>
                          <m:nor/>
                        </m:rPr>
                        <a:rPr lang="en-US" sz="2400">
                          <a:effectLst/>
                        </a:rPr>
                        <m:t> </m:t>
                      </m:r>
                    </m:den>
                  </m:f>
                </m:oMath>
              </a14:m>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Choice>
      <mc:Fallback xmlns="">
        <xdr:sp macro="" textlink="">
          <xdr:nvSpPr>
            <xdr:cNvPr id="2" name="TextBox 1"/>
            <xdr:cNvSpPr txBox="1"/>
          </xdr:nvSpPr>
          <xdr:spPr>
            <a:xfrm>
              <a:off x="10714477" y="3500754"/>
              <a:ext cx="3267395" cy="209166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Coefficient of Correlation = Measures Strength and Direction Of Liner Relationship. Does Not Have  A Problem With Units. Used for Linear Relationship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aseline="0">
                  <a:solidFill>
                    <a:schemeClr val="tx1"/>
                  </a:solidFill>
                  <a:effectLst/>
                  <a:latin typeface="+mn-lt"/>
                  <a:ea typeface="+mn-ea"/>
                  <a:cs typeface="+mn-cs"/>
                </a:rPr>
                <a:t>r</a:t>
              </a:r>
              <a:r>
                <a:rPr lang="en-US" sz="2400" baseline="-25000">
                  <a:solidFill>
                    <a:schemeClr val="tx1"/>
                  </a:solidFill>
                  <a:effectLst/>
                  <a:latin typeface="+mn-lt"/>
                  <a:ea typeface="+mn-ea"/>
                  <a:cs typeface="+mn-cs"/>
                </a:rPr>
                <a:t>xy</a:t>
              </a:r>
              <a:r>
                <a:rPr lang="en-US" sz="2400" baseline="0">
                  <a:solidFill>
                    <a:schemeClr val="tx1"/>
                  </a:solidFill>
                  <a:effectLst/>
                  <a:latin typeface="+mn-lt"/>
                  <a:ea typeface="+mn-ea"/>
                  <a:cs typeface="+mn-cs"/>
                </a:rPr>
                <a:t> = </a:t>
              </a:r>
              <a:r>
                <a:rPr lang="en-US" sz="2400" i="0" baseline="0">
                  <a:solidFill>
                    <a:schemeClr val="tx1"/>
                  </a:solidFill>
                  <a:effectLst/>
                  <a:latin typeface="Cambria Math" panose="02040503050406030204" pitchFamily="18" charset="0"/>
                  <a:ea typeface="+mn-ea"/>
                  <a:cs typeface="+mn-cs"/>
                </a:rPr>
                <a:t>(</a:t>
              </a:r>
              <a:r>
                <a:rPr lang="en-US" sz="2400" i="0" baseline="0">
                  <a:solidFill>
                    <a:schemeClr val="tx1"/>
                  </a:solidFill>
                  <a:effectLst/>
                  <a:latin typeface="+mn-lt"/>
                  <a:ea typeface="+mn-ea"/>
                  <a:cs typeface="+mn-cs"/>
                </a:rPr>
                <a:t>"</a:t>
              </a:r>
              <a:r>
                <a:rPr lang="en-US" sz="2400" i="0">
                  <a:solidFill>
                    <a:schemeClr val="tx1"/>
                  </a:solidFill>
                  <a:effectLst/>
                  <a:latin typeface="+mn-lt"/>
                  <a:ea typeface="+mn-ea"/>
                  <a:cs typeface="+mn-cs"/>
                </a:rPr>
                <a:t> </a:t>
              </a:r>
              <a:r>
                <a:rPr lang="en-US" sz="2400" i="0">
                  <a:solidFill>
                    <a:schemeClr val="tx1"/>
                  </a:solidFill>
                  <a:effectLst/>
                  <a:latin typeface="Cambria Math" panose="02040503050406030204" pitchFamily="18" charset="0"/>
                  <a:ea typeface="+mn-ea"/>
                  <a:cs typeface="+mn-cs"/>
                </a:rPr>
                <a:t>" </a:t>
              </a:r>
              <a:r>
                <a:rPr lang="el-GR" sz="2400" i="0">
                  <a:solidFill>
                    <a:schemeClr val="tx1"/>
                  </a:solidFill>
                  <a:effectLst/>
                  <a:latin typeface="Cambria Math"/>
                  <a:ea typeface="+mn-ea"/>
                  <a:cs typeface="+mn-cs"/>
                </a:rPr>
                <a:t> </a:t>
              </a:r>
              <a:r>
                <a:rPr lang="en-US" sz="2400" i="0">
                  <a:solidFill>
                    <a:schemeClr val="tx1"/>
                  </a:solidFill>
                  <a:effectLst/>
                  <a:latin typeface="Cambria Math" panose="02040503050406030204" pitchFamily="18" charset="0"/>
                  <a:ea typeface="+mn-ea"/>
                  <a:cs typeface="+mn-cs"/>
                </a:rPr>
                <a:t>(</a:t>
              </a:r>
              <a:r>
                <a:rPr lang="el-GR" sz="2400" i="0">
                  <a:solidFill>
                    <a:schemeClr val="tx1"/>
                  </a:solidFill>
                  <a:effectLst/>
                  <a:latin typeface="Cambria Math"/>
                  <a:ea typeface="+mn-ea"/>
                  <a:cs typeface="+mn-cs"/>
                </a:rPr>
                <a:t>Σ</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𝑥</a:t>
              </a:r>
              <a:r>
                <a:rPr lang="en-US" sz="2400" b="0" i="0" baseline="-25000">
                  <a:solidFill>
                    <a:schemeClr val="tx1"/>
                  </a:solidFill>
                  <a:effectLst/>
                  <a:latin typeface="Cambria Math"/>
                  <a:ea typeface="+mn-ea"/>
                  <a:cs typeface="+mn-cs"/>
                </a:rPr>
                <a:t>𝑖</a:t>
              </a:r>
              <a:r>
                <a:rPr lang="en-US" sz="2400" b="0" i="0">
                  <a:solidFill>
                    <a:schemeClr val="tx1"/>
                  </a:solidFill>
                  <a:effectLst/>
                  <a:latin typeface="Cambria Math"/>
                  <a:ea typeface="+mn-ea"/>
                  <a:cs typeface="+mn-cs"/>
                </a:rPr>
                <a:t> −𝑋𝑏𝑎𝑟</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𝑦_𝑖−𝑌𝑏𝑎𝑟</a:t>
              </a:r>
              <a:r>
                <a:rPr lang="en-US" sz="2400" b="0" i="0" baseline="-25000">
                  <a:solidFill>
                    <a:schemeClr val="tx1"/>
                  </a:solidFill>
                  <a:effectLst/>
                  <a:latin typeface="Cambria Math"/>
                  <a:ea typeface="+mn-ea"/>
                  <a:cs typeface="+mn-cs"/>
                </a:rPr>
                <a:t> </a:t>
              </a:r>
              <a:r>
                <a:rPr lang="en-US" sz="2400" b="0" i="0">
                  <a:solidFill>
                    <a:schemeClr val="tx1"/>
                  </a:solidFill>
                  <a:effectLst/>
                  <a:latin typeface="Cambria Math"/>
                  <a:ea typeface="+mn-ea"/>
                  <a:cs typeface="+mn-cs"/>
                </a:rPr>
                <a:t>)</a:t>
              </a:r>
              <a:r>
                <a:rPr lang="en-US" sz="2400" b="0" i="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a:ea typeface="+mn-ea"/>
                  <a:cs typeface="+mn-cs"/>
                </a:rPr>
                <a:t>𝑛 −1</a:t>
              </a:r>
              <a:r>
                <a:rPr lang="en-US" sz="2400" b="0" i="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a:t>
              </a:r>
              <a:r>
                <a:rPr lang="en-US" sz="2400" b="0" i="0">
                  <a:solidFill>
                    <a:schemeClr val="tx1"/>
                  </a:solidFill>
                  <a:effectLst/>
                  <a:latin typeface="Cambria Math" panose="02040503050406030204" pitchFamily="18" charset="0"/>
                  <a:ea typeface="+mn-ea"/>
                  <a:cs typeface="+mn-cs"/>
                </a:rPr>
                <a:t>𝑠_𝑥</a:t>
              </a:r>
              <a:r>
                <a:rPr lang="en-US" sz="2400" b="0" i="0" baseline="0">
                  <a:solidFill>
                    <a:schemeClr val="tx1"/>
                  </a:solidFill>
                  <a:effectLst/>
                  <a:latin typeface="+mn-lt"/>
                  <a:ea typeface="+mn-ea"/>
                  <a:cs typeface="+mn-cs"/>
                </a:rPr>
                <a:t> "</a:t>
              </a:r>
              <a:r>
                <a:rPr lang="en-US" sz="2400" i="0" baseline="0">
                  <a:solidFill>
                    <a:schemeClr val="tx1"/>
                  </a:solidFill>
                  <a:effectLst/>
                  <a:latin typeface="+mn-lt"/>
                  <a:ea typeface="+mn-ea"/>
                  <a:cs typeface="+mn-cs"/>
                </a:rPr>
                <a:t>∗</a:t>
              </a:r>
              <a:r>
                <a:rPr lang="en-US" sz="2400" i="0" baseline="0">
                  <a:solidFill>
                    <a:schemeClr val="tx1"/>
                  </a:solidFill>
                  <a:effectLst/>
                  <a:latin typeface="Cambria Math" panose="02040503050406030204" pitchFamily="18" charset="0"/>
                  <a:ea typeface="+mn-ea"/>
                  <a:cs typeface="+mn-cs"/>
                </a:rPr>
                <a:t>" </a:t>
              </a:r>
              <a:r>
                <a:rPr lang="en-US" sz="2400" b="0" i="0" baseline="0">
                  <a:solidFill>
                    <a:schemeClr val="tx1"/>
                  </a:solidFill>
                  <a:effectLst/>
                  <a:latin typeface="Cambria Math" panose="02040503050406030204" pitchFamily="18" charset="0"/>
                  <a:ea typeface="+mn-ea"/>
                  <a:cs typeface="+mn-cs"/>
                </a:rPr>
                <a:t>𝑠_𝑦 "</a:t>
              </a:r>
              <a:r>
                <a:rPr lang="en-US" sz="2400" i="0">
                  <a:effectLst/>
                </a:rPr>
                <a:t> </a:t>
              </a:r>
              <a:r>
                <a:rPr lang="en-US" sz="2400" i="0">
                  <a:effectLst/>
                  <a:latin typeface="Cambria Math" panose="02040503050406030204" pitchFamily="18" charset="0"/>
                </a:rPr>
                <a:t>" </a:t>
              </a:r>
              <a:r>
                <a:rPr lang="en-US" sz="2400" i="0" baseline="0">
                  <a:solidFill>
                    <a:schemeClr val="tx1"/>
                  </a:solidFill>
                  <a:effectLst/>
                  <a:latin typeface="Cambria Math" panose="02040503050406030204" pitchFamily="18" charset="0"/>
                  <a:ea typeface="+mn-ea"/>
                  <a:cs typeface="+mn-cs"/>
                </a:rPr>
                <a:t>)</a:t>
              </a:r>
              <a:r>
                <a:rPr lang="en-US" sz="2400" baseline="0">
                  <a:solidFill>
                    <a:schemeClr val="tx1"/>
                  </a:solidFill>
                  <a:effectLst/>
                  <a:latin typeface="+mn-lt"/>
                  <a:ea typeface="+mn-ea"/>
                  <a:cs typeface="+mn-cs"/>
                </a:rPr>
                <a:t> </a:t>
              </a:r>
              <a:endParaRPr lang="en-US" sz="2400" baseline="-25000">
                <a:solidFill>
                  <a:schemeClr val="tx1"/>
                </a:solidFill>
                <a:effectLst/>
                <a:latin typeface="+mn-lt"/>
                <a:ea typeface="+mn-ea"/>
                <a:cs typeface="+mn-cs"/>
              </a:endParaRPr>
            </a:p>
          </xdr:txBody>
        </xdr:sp>
      </mc:Fallback>
    </mc:AlternateContent>
    <xdr:clientData/>
  </xdr:oneCellAnchor>
  <xdr:oneCellAnchor>
    <xdr:from>
      <xdr:col>9</xdr:col>
      <xdr:colOff>367797</xdr:colOff>
      <xdr:row>0</xdr:row>
      <xdr:rowOff>31416</xdr:rowOff>
    </xdr:from>
    <xdr:ext cx="4112559" cy="1390650"/>
    <mc:AlternateContent xmlns:mc="http://schemas.openxmlformats.org/markup-compatibility/2006" xmlns:a14="http://schemas.microsoft.com/office/drawing/2010/main">
      <mc:Choice Requires="a14">
        <xdr:sp macro="" textlink="">
          <xdr:nvSpPr>
            <xdr:cNvPr id="3" name="TextBox 2"/>
            <xdr:cNvSpPr txBox="1"/>
          </xdr:nvSpPr>
          <xdr:spPr>
            <a:xfrm>
              <a:off x="9683247" y="31416"/>
              <a:ext cx="4112559" cy="1390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14:m>
                <m:oMath xmlns:m="http://schemas.openxmlformats.org/officeDocument/2006/math">
                  <m:f>
                    <m:fPr>
                      <m:ctrlPr>
                        <a:rPr lang="en-US" sz="2400" i="1">
                          <a:latin typeface="Cambria Math" panose="02040503050406030204" pitchFamily="18" charset="0"/>
                        </a:rPr>
                      </m:ctrlPr>
                    </m:fPr>
                    <m:num>
                      <m:r>
                        <m:rPr>
                          <m:sty m:val="p"/>
                        </m:rPr>
                        <a:rPr lang="el-GR" sz="2400" i="1">
                          <a:latin typeface="Cambria Math"/>
                          <a:ea typeface="Cambria Math"/>
                        </a:rPr>
                        <m:t>Σ</m:t>
                      </m:r>
                      <m:d>
                        <m:dPr>
                          <m:ctrlPr>
                            <a:rPr lang="en-US" sz="2400" b="0" i="1">
                              <a:latin typeface="Cambria Math" panose="02040503050406030204" pitchFamily="18" charset="0"/>
                              <a:ea typeface="Cambria Math"/>
                            </a:rPr>
                          </m:ctrlPr>
                        </m:dPr>
                        <m:e>
                          <m:r>
                            <a:rPr lang="en-US" sz="2400" b="0" i="1">
                              <a:latin typeface="Cambria Math"/>
                              <a:ea typeface="Cambria Math"/>
                            </a:rPr>
                            <m:t>𝑥</m:t>
                          </m:r>
                          <m:r>
                            <a:rPr lang="en-US" sz="2400" b="0" i="1" baseline="-25000">
                              <a:latin typeface="Cambria Math"/>
                              <a:ea typeface="Cambria Math"/>
                            </a:rPr>
                            <m:t>𝑖</m:t>
                          </m:r>
                          <m:r>
                            <a:rPr lang="en-US" sz="2400" b="0" i="1">
                              <a:latin typeface="Cambria Math"/>
                              <a:ea typeface="Cambria Math"/>
                            </a:rPr>
                            <m:t> −</m:t>
                          </m:r>
                          <m:r>
                            <a:rPr lang="en-US" sz="2400" b="0" i="1">
                              <a:latin typeface="Cambria Math"/>
                              <a:ea typeface="Cambria Math"/>
                            </a:rPr>
                            <m:t>𝑋𝑏𝑎𝑟</m:t>
                          </m:r>
                        </m:e>
                      </m:d>
                      <m:r>
                        <a:rPr lang="en-US" sz="2400" b="0" i="1">
                          <a:latin typeface="Cambria Math"/>
                          <a:ea typeface="Cambria Math"/>
                        </a:rPr>
                        <m:t>∗(</m:t>
                      </m:r>
                      <m:sSub>
                        <m:sSubPr>
                          <m:ctrlPr>
                            <a:rPr lang="en-US" sz="2400" b="0" i="1">
                              <a:latin typeface="Cambria Math" panose="02040503050406030204" pitchFamily="18" charset="0"/>
                              <a:ea typeface="Cambria Math"/>
                            </a:rPr>
                          </m:ctrlPr>
                        </m:sSubPr>
                        <m:e>
                          <m:r>
                            <a:rPr lang="en-US" sz="2400" b="0" i="1">
                              <a:latin typeface="Cambria Math" panose="02040503050406030204" pitchFamily="18" charset="0"/>
                              <a:ea typeface="Cambria Math"/>
                            </a:rPr>
                            <m:t>𝑦</m:t>
                          </m:r>
                        </m:e>
                        <m:sub>
                          <m:r>
                            <a:rPr lang="en-US" sz="2400" b="0" i="1">
                              <a:latin typeface="Cambria Math" panose="02040503050406030204" pitchFamily="18" charset="0"/>
                              <a:ea typeface="Cambria Math"/>
                            </a:rPr>
                            <m:t>𝑖</m:t>
                          </m:r>
                        </m:sub>
                      </m:sSub>
                      <m:r>
                        <a:rPr lang="en-US" sz="2400" b="0" i="1">
                          <a:latin typeface="Cambria Math"/>
                          <a:ea typeface="Cambria Math"/>
                        </a:rPr>
                        <m:t> −</m:t>
                      </m:r>
                      <m:r>
                        <a:rPr lang="en-US" sz="2400" b="0" i="1">
                          <a:latin typeface="Cambria Math"/>
                          <a:ea typeface="Cambria Math"/>
                        </a:rPr>
                        <m:t>𝑌𝑏𝑎𝑟</m:t>
                      </m:r>
                      <m:r>
                        <a:rPr lang="en-US" sz="2400" b="0" i="1">
                          <a:latin typeface="Cambria Math"/>
                          <a:ea typeface="Cambria Math"/>
                        </a:rPr>
                        <m:t>)</m:t>
                      </m:r>
                    </m:num>
                    <m:den>
                      <m:r>
                        <a:rPr lang="en-US" sz="2400" b="0" i="1">
                          <a:latin typeface="Cambria Math"/>
                        </a:rPr>
                        <m:t>𝑛</m:t>
                      </m:r>
                      <m:r>
                        <a:rPr lang="en-US" sz="2400" b="0" i="1">
                          <a:latin typeface="Cambria Math"/>
                        </a:rPr>
                        <m:t> −1</m:t>
                      </m:r>
                    </m:den>
                  </m:f>
                </m:oMath>
              </a14:m>
              <a:endParaRPr lang="en-US" sz="2400" baseline="-25000">
                <a:solidFill>
                  <a:schemeClr val="tx1"/>
                </a:solidFill>
                <a:effectLst/>
                <a:latin typeface="+mn-lt"/>
                <a:ea typeface="+mn-ea"/>
                <a:cs typeface="+mn-cs"/>
              </a:endParaRPr>
            </a:p>
          </xdr:txBody>
        </xdr:sp>
      </mc:Choice>
      <mc:Fallback xmlns="">
        <xdr:sp macro="" textlink="">
          <xdr:nvSpPr>
            <xdr:cNvPr id="3" name="TextBox 2"/>
            <xdr:cNvSpPr txBox="1"/>
          </xdr:nvSpPr>
          <xdr:spPr>
            <a:xfrm>
              <a:off x="9683247" y="31416"/>
              <a:ext cx="4112559" cy="1390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a:t>Sample Covariance = Measure the Strength of the Linear Relationship Between 2 Variables, but has problem with units. </a:t>
              </a:r>
            </a:p>
            <a:p>
              <a:pPr algn="l"/>
              <a:endParaRPr lang="en-US" sz="1200"/>
            </a:p>
            <a:p>
              <a:pPr algn="l"/>
              <a:r>
                <a:rPr lang="en-US" sz="2400"/>
                <a:t>s</a:t>
              </a:r>
              <a:r>
                <a:rPr lang="en-US" sz="2400" baseline="-25000"/>
                <a:t>xy </a:t>
              </a:r>
              <a:r>
                <a:rPr lang="en-US" sz="2400"/>
                <a:t>= </a:t>
              </a:r>
              <a:r>
                <a:rPr lang="en-US" sz="2400" i="0">
                  <a:latin typeface="Cambria Math" panose="02040503050406030204" pitchFamily="18" charset="0"/>
                </a:rPr>
                <a:t>(</a:t>
              </a:r>
              <a:r>
                <a:rPr lang="el-GR" sz="2400" i="0">
                  <a:latin typeface="Cambria Math"/>
                  <a:ea typeface="Cambria Math"/>
                </a:rPr>
                <a:t>Σ</a:t>
              </a:r>
              <a:r>
                <a:rPr lang="en-US" sz="2400" b="0" i="0">
                  <a:latin typeface="Cambria Math" panose="02040503050406030204" pitchFamily="18" charset="0"/>
                  <a:ea typeface="Cambria Math"/>
                </a:rPr>
                <a:t>(</a:t>
              </a:r>
              <a:r>
                <a:rPr lang="en-US" sz="2400" b="0" i="0">
                  <a:latin typeface="Cambria Math"/>
                  <a:ea typeface="Cambria Math"/>
                </a:rPr>
                <a:t>𝑥</a:t>
              </a:r>
              <a:r>
                <a:rPr lang="en-US" sz="2400" b="0" i="0" baseline="-25000">
                  <a:latin typeface="Cambria Math"/>
                  <a:ea typeface="Cambria Math"/>
                </a:rPr>
                <a:t>𝑖</a:t>
              </a:r>
              <a:r>
                <a:rPr lang="en-US" sz="2400" b="0" i="0">
                  <a:latin typeface="Cambria Math"/>
                  <a:ea typeface="Cambria Math"/>
                </a:rPr>
                <a:t> −𝑋𝑏𝑎𝑟</a:t>
              </a:r>
              <a:r>
                <a:rPr lang="en-US" sz="2400" b="0" i="0">
                  <a:latin typeface="Cambria Math" panose="02040503050406030204" pitchFamily="18" charset="0"/>
                  <a:ea typeface="Cambria Math"/>
                </a:rPr>
                <a:t>)</a:t>
              </a:r>
              <a:r>
                <a:rPr lang="en-US" sz="2400" b="0" i="0">
                  <a:latin typeface="Cambria Math"/>
                  <a:ea typeface="Cambria Math"/>
                </a:rPr>
                <a:t>∗(</a:t>
              </a:r>
              <a:r>
                <a:rPr lang="en-US" sz="2400" b="0" i="0">
                  <a:latin typeface="Cambria Math" panose="02040503050406030204" pitchFamily="18" charset="0"/>
                  <a:ea typeface="Cambria Math"/>
                </a:rPr>
                <a:t>𝑦_𝑖</a:t>
              </a:r>
              <a:r>
                <a:rPr lang="en-US" sz="2400" b="0" i="0">
                  <a:latin typeface="Cambria Math"/>
                  <a:ea typeface="Cambria Math"/>
                </a:rPr>
                <a:t>  −𝑌𝑏𝑎𝑟)</a:t>
              </a:r>
              <a:r>
                <a:rPr lang="en-US" sz="2400" b="0" i="0">
                  <a:latin typeface="Cambria Math" panose="02040503050406030204" pitchFamily="18" charset="0"/>
                  <a:ea typeface="Cambria Math"/>
                </a:rPr>
                <a:t>)/(</a:t>
              </a:r>
              <a:r>
                <a:rPr lang="en-US" sz="2400" b="0" i="0">
                  <a:latin typeface="Cambria Math"/>
                </a:rPr>
                <a:t>𝑛 −1</a:t>
              </a:r>
              <a:r>
                <a:rPr lang="en-US" sz="2400" b="0" i="0">
                  <a:latin typeface="Cambria Math" panose="02040503050406030204" pitchFamily="18" charset="0"/>
                </a:rPr>
                <a:t>)</a:t>
              </a:r>
              <a:endParaRPr lang="en-US" sz="2400" baseline="-25000">
                <a:solidFill>
                  <a:schemeClr val="tx1"/>
                </a:solidFill>
                <a:effectLst/>
                <a:latin typeface="+mn-lt"/>
                <a:ea typeface="+mn-ea"/>
                <a:cs typeface="+mn-cs"/>
              </a:endParaRPr>
            </a:p>
          </xdr:txBody>
        </xdr:sp>
      </mc:Fallback>
    </mc:AlternateContent>
    <xdr:clientData/>
  </xdr:oneCellAnchor>
  <xdr:twoCellAnchor>
    <xdr:from>
      <xdr:col>3</xdr:col>
      <xdr:colOff>215348</xdr:colOff>
      <xdr:row>48</xdr:row>
      <xdr:rowOff>53533</xdr:rowOff>
    </xdr:from>
    <xdr:to>
      <xdr:col>7</xdr:col>
      <xdr:colOff>807948</xdr:colOff>
      <xdr:row>62</xdr:row>
      <xdr:rowOff>129733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99390</xdr:colOff>
      <xdr:row>22</xdr:row>
      <xdr:rowOff>57979</xdr:rowOff>
    </xdr:from>
    <xdr:to>
      <xdr:col>12</xdr:col>
      <xdr:colOff>248477</xdr:colOff>
      <xdr:row>35</xdr:row>
      <xdr:rowOff>19196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71</xdr:row>
      <xdr:rowOff>0</xdr:rowOff>
    </xdr:from>
    <xdr:to>
      <xdr:col>8</xdr:col>
      <xdr:colOff>270664</xdr:colOff>
      <xdr:row>84</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92</xdr:row>
      <xdr:rowOff>0</xdr:rowOff>
    </xdr:from>
    <xdr:to>
      <xdr:col>9</xdr:col>
      <xdr:colOff>290060</xdr:colOff>
      <xdr:row>106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191782</xdr:colOff>
      <xdr:row>450</xdr:row>
      <xdr:rowOff>9169</xdr:rowOff>
    </xdr:from>
    <xdr:to>
      <xdr:col>5</xdr:col>
      <xdr:colOff>995042</xdr:colOff>
      <xdr:row>461</xdr:row>
      <xdr:rowOff>155865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267479</xdr:colOff>
      <xdr:row>463</xdr:row>
      <xdr:rowOff>72473</xdr:rowOff>
    </xdr:from>
    <xdr:to>
      <xdr:col>5</xdr:col>
      <xdr:colOff>652255</xdr:colOff>
      <xdr:row>474</xdr:row>
      <xdr:rowOff>55289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11</xdr:col>
      <xdr:colOff>414337</xdr:colOff>
      <xdr:row>8</xdr:row>
      <xdr:rowOff>152400</xdr:rowOff>
    </xdr:from>
    <xdr:ext cx="65" cy="172227"/>
    <xdr:sp macro="" textlink="">
      <xdr:nvSpPr>
        <xdr:cNvPr id="10" name="TextBox 9"/>
        <xdr:cNvSpPr txBox="1"/>
      </xdr:nvSpPr>
      <xdr:spPr>
        <a:xfrm>
          <a:off x="10425112"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414337</xdr:colOff>
      <xdr:row>10</xdr:row>
      <xdr:rowOff>152400</xdr:rowOff>
    </xdr:from>
    <xdr:ext cx="65" cy="172227"/>
    <xdr:sp macro="" textlink="">
      <xdr:nvSpPr>
        <xdr:cNvPr id="11" name="TextBox 10"/>
        <xdr:cNvSpPr txBox="1"/>
      </xdr:nvSpPr>
      <xdr:spPr>
        <a:xfrm>
          <a:off x="10425112"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414337</xdr:colOff>
      <xdr:row>10</xdr:row>
      <xdr:rowOff>152400</xdr:rowOff>
    </xdr:from>
    <xdr:ext cx="65" cy="172227"/>
    <xdr:sp macro="" textlink="">
      <xdr:nvSpPr>
        <xdr:cNvPr id="12" name="TextBox 11"/>
        <xdr:cNvSpPr txBox="1"/>
      </xdr:nvSpPr>
      <xdr:spPr>
        <a:xfrm>
          <a:off x="10425112"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irvin\Desktop\Excel2013StatisticsChapter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ics"/>
      <sheetName val="Detailed Topic List"/>
      <sheetName val="Keyboards"/>
      <sheetName val="Notes"/>
      <sheetName val="Location"/>
      <sheetName val="Location (an)"/>
      <sheetName val="Terms"/>
      <sheetName val="MeanPorS"/>
      <sheetName val="MeanPorS (an)"/>
      <sheetName val="Mean"/>
      <sheetName val="Mean (an)"/>
      <sheetName val="Median"/>
      <sheetName val="Median (an)"/>
      <sheetName val="Mode"/>
      <sheetName val="Mode (an)"/>
      <sheetName val="Skew"/>
      <sheetName val="Skew (an)"/>
      <sheetName val="Weighted Mean"/>
      <sheetName val="Weighted Mean (an)"/>
      <sheetName val="WM(2)"/>
      <sheetName val="WM(2an)"/>
      <sheetName val="GroupedDataMean"/>
      <sheetName val="Trimmed Mean"/>
      <sheetName val="Geometric Mean"/>
      <sheetName val="Geometric Mean (an)"/>
      <sheetName val="PercentiileAndQuartile"/>
      <sheetName val="PercentiileAndQuartile (an)"/>
      <sheetName val="Rank"/>
      <sheetName val="Stock"/>
      <sheetName val="Rank (an)"/>
      <sheetName val="V(1)"/>
      <sheetName val="V(2)"/>
      <sheetName val="V(3)"/>
      <sheetName val="V(4)"/>
      <sheetName val="V(4an)"/>
      <sheetName val="V(5)"/>
      <sheetName val="V(5an)"/>
      <sheetName val="V(6)"/>
      <sheetName val="V(7)"/>
      <sheetName val="V(7an)"/>
      <sheetName val="V(8)"/>
      <sheetName val="V(9)"/>
      <sheetName val="V(9an)"/>
      <sheetName val="V(10)"/>
      <sheetName val="DS"/>
      <sheetName val="DS (an)"/>
      <sheetName val="Skew (2)"/>
      <sheetName val="Skew (2an)"/>
      <sheetName val="Skew (3)"/>
      <sheetName val="S(L)"/>
      <sheetName val="S(B)"/>
      <sheetName val="S(R)"/>
      <sheetName val="S(HR)"/>
      <sheetName val="z(1)"/>
      <sheetName val="z(1an)"/>
      <sheetName val="z(2)"/>
      <sheetName val="z(2an)"/>
      <sheetName val="z(3)"/>
      <sheetName val="z(3an)"/>
      <sheetName val="Chebyshev"/>
      <sheetName val="Chebyshev (an)"/>
      <sheetName val="Empirical Rule"/>
      <sheetName val="HeightChart"/>
      <sheetName val="Empirical Rule (an)"/>
      <sheetName val="Bell&amp;Cheb"/>
      <sheetName val="Bell&amp;Cheb (an)"/>
      <sheetName val="5 N S"/>
      <sheetName val="5 N S (an)"/>
      <sheetName val="5 Number &amp; Box Blot"/>
      <sheetName val="5 Number &amp; Box Blot (an)"/>
      <sheetName val="Outliers"/>
      <sheetName val="Outliers (an)"/>
      <sheetName val="BP Chart"/>
      <sheetName val="Multiple BP"/>
      <sheetName val="Monthly Salary"/>
      <sheetName val="2 Variable Notes"/>
      <sheetName val="2 Variable Scatter"/>
      <sheetName val="2 Variable Xbar Lines"/>
      <sheetName val="2 Variable Xbar Lines (an)"/>
      <sheetName val="2 Variables Cov and Corr"/>
      <sheetName val="2 Variables Cov and Corr (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30">
          <cell r="D30">
            <v>2</v>
          </cell>
          <cell r="G30">
            <v>5</v>
          </cell>
        </row>
        <row r="34">
          <cell r="C34">
            <v>2510</v>
          </cell>
          <cell r="D34">
            <v>1</v>
          </cell>
          <cell r="F34">
            <v>6987</v>
          </cell>
          <cell r="G34">
            <v>1</v>
          </cell>
        </row>
      </sheetData>
      <sheetData sheetId="75" refreshError="1"/>
      <sheetData sheetId="76">
        <row r="11">
          <cell r="B11" t="str">
            <v>Relationship Between Temperature &amp; Ice Cream Sales?</v>
          </cell>
        </row>
      </sheetData>
      <sheetData sheetId="77">
        <row r="7">
          <cell r="B7" t="str">
            <v>Relationship Between Temperature &amp; Ice Cream Sales?</v>
          </cell>
        </row>
      </sheetData>
      <sheetData sheetId="78">
        <row r="7">
          <cell r="B7" t="str">
            <v>Relationship Between Temperature &amp; Ice Cream Sales?</v>
          </cell>
        </row>
      </sheetData>
      <sheetData sheetId="79">
        <row r="451">
          <cell r="A451" t="str">
            <v>Perfect +1</v>
          </cell>
        </row>
      </sheetData>
      <sheetData sheetId="80">
        <row r="451">
          <cell r="A451" t="str">
            <v>Perfect +1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zoomScale="160" zoomScaleNormal="160" workbookViewId="0">
      <selection activeCell="B14" sqref="B14"/>
    </sheetView>
  </sheetViews>
  <sheetFormatPr defaultRowHeight="15" x14ac:dyDescent="0.25"/>
  <sheetData>
    <row r="1" spans="2:2" x14ac:dyDescent="0.25">
      <c r="B1" s="8" t="s">
        <v>158</v>
      </c>
    </row>
    <row r="2" spans="2:2" x14ac:dyDescent="0.25">
      <c r="B2" t="s">
        <v>17</v>
      </c>
    </row>
    <row r="3" spans="2:2" x14ac:dyDescent="0.25">
      <c r="B3" t="s">
        <v>18</v>
      </c>
    </row>
    <row r="5" spans="2:2" x14ac:dyDescent="0.25">
      <c r="B5" s="8" t="s">
        <v>159</v>
      </c>
    </row>
    <row r="6" spans="2:2" x14ac:dyDescent="0.25">
      <c r="B6" t="s">
        <v>20</v>
      </c>
    </row>
    <row r="7" spans="2:2" x14ac:dyDescent="0.25">
      <c r="B7" t="s">
        <v>160</v>
      </c>
    </row>
    <row r="9" spans="2:2" x14ac:dyDescent="0.25">
      <c r="B9" s="8" t="s">
        <v>205</v>
      </c>
    </row>
    <row r="10" spans="2:2" x14ac:dyDescent="0.25">
      <c r="B10" t="s">
        <v>202</v>
      </c>
    </row>
    <row r="11" spans="2:2" x14ac:dyDescent="0.25">
      <c r="B11" t="s">
        <v>203</v>
      </c>
    </row>
    <row r="12" spans="2:2" x14ac:dyDescent="0.25">
      <c r="B12" t="s">
        <v>204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4"/>
  <sheetViews>
    <sheetView workbookViewId="0">
      <selection activeCell="A4" sqref="A4"/>
    </sheetView>
  </sheetViews>
  <sheetFormatPr defaultRowHeight="15" x14ac:dyDescent="0.25"/>
  <cols>
    <col min="1" max="1" width="102.7109375" customWidth="1"/>
  </cols>
  <sheetData>
    <row r="1" spans="1:1" ht="21" x14ac:dyDescent="0.35">
      <c r="A1" s="9" t="s">
        <v>19</v>
      </c>
    </row>
    <row r="2" spans="1:1" x14ac:dyDescent="0.25">
      <c r="A2" s="10" t="s">
        <v>20</v>
      </c>
    </row>
    <row r="3" spans="1:1" ht="30" x14ac:dyDescent="0.25">
      <c r="A3" s="11" t="s">
        <v>21</v>
      </c>
    </row>
    <row r="4" spans="1:1" ht="18" x14ac:dyDescent="0.35">
      <c r="A4" s="11" t="s">
        <v>22</v>
      </c>
    </row>
    <row r="5" spans="1:1" x14ac:dyDescent="0.25">
      <c r="A5" s="11" t="s">
        <v>23</v>
      </c>
    </row>
    <row r="6" spans="1:1" ht="18" x14ac:dyDescent="0.35">
      <c r="A6" s="11" t="s">
        <v>24</v>
      </c>
    </row>
    <row r="7" spans="1:1" x14ac:dyDescent="0.25">
      <c r="A7" s="11" t="s">
        <v>25</v>
      </c>
    </row>
    <row r="8" spans="1:1" x14ac:dyDescent="0.25">
      <c r="A8" s="11" t="s">
        <v>26</v>
      </c>
    </row>
    <row r="9" spans="1:1" x14ac:dyDescent="0.25">
      <c r="A9" s="11" t="s">
        <v>27</v>
      </c>
    </row>
    <row r="10" spans="1:1" ht="30" x14ac:dyDescent="0.25">
      <c r="A10" s="11" t="s">
        <v>28</v>
      </c>
    </row>
    <row r="11" spans="1:1" ht="30" x14ac:dyDescent="0.25">
      <c r="A11" s="11" t="s">
        <v>29</v>
      </c>
    </row>
    <row r="12" spans="1:1" ht="30" x14ac:dyDescent="0.25">
      <c r="A12" s="11" t="s">
        <v>30</v>
      </c>
    </row>
    <row r="13" spans="1:1" ht="111" x14ac:dyDescent="0.25">
      <c r="A13" s="11" t="s">
        <v>31</v>
      </c>
    </row>
    <row r="14" spans="1:1" x14ac:dyDescent="0.25">
      <c r="A14" s="10" t="s">
        <v>157</v>
      </c>
    </row>
    <row r="15" spans="1:1" x14ac:dyDescent="0.25">
      <c r="A15" s="12" t="s">
        <v>32</v>
      </c>
    </row>
    <row r="16" spans="1:1" ht="30" x14ac:dyDescent="0.25">
      <c r="A16" s="12" t="s">
        <v>33</v>
      </c>
    </row>
    <row r="17" spans="1:1" ht="75" x14ac:dyDescent="0.25">
      <c r="A17" s="12" t="s">
        <v>34</v>
      </c>
    </row>
    <row r="18" spans="1:1" ht="45" x14ac:dyDescent="0.25">
      <c r="A18" s="12" t="s">
        <v>35</v>
      </c>
    </row>
    <row r="19" spans="1:1" ht="18" x14ac:dyDescent="0.35">
      <c r="A19" s="11" t="s">
        <v>36</v>
      </c>
    </row>
    <row r="20" spans="1:1" x14ac:dyDescent="0.25">
      <c r="A20" s="11" t="s">
        <v>37</v>
      </c>
    </row>
    <row r="21" spans="1:1" ht="18" x14ac:dyDescent="0.35">
      <c r="A21" s="11" t="s">
        <v>269</v>
      </c>
    </row>
    <row r="22" spans="1:1" x14ac:dyDescent="0.25">
      <c r="A22" s="11" t="s">
        <v>37</v>
      </c>
    </row>
    <row r="23" spans="1:1" ht="18" x14ac:dyDescent="0.35">
      <c r="A23" s="11" t="s">
        <v>38</v>
      </c>
    </row>
    <row r="24" spans="1:1" x14ac:dyDescent="0.25">
      <c r="A24" s="11" t="s">
        <v>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B471"/>
  <sheetViews>
    <sheetView zoomScale="145" zoomScaleNormal="145" workbookViewId="0">
      <selection activeCell="G2" sqref="G2"/>
    </sheetView>
  </sheetViews>
  <sheetFormatPr defaultRowHeight="15" x14ac:dyDescent="0.25"/>
  <cols>
    <col min="1" max="1" width="13.140625" customWidth="1"/>
    <col min="2" max="2" width="20.7109375" bestFit="1" customWidth="1"/>
    <col min="3" max="3" width="19.140625" bestFit="1" customWidth="1"/>
    <col min="6" max="6" width="12.85546875" customWidth="1"/>
    <col min="13" max="13" width="9.85546875" bestFit="1" customWidth="1"/>
  </cols>
  <sheetData>
    <row r="1" spans="1:6" x14ac:dyDescent="0.25">
      <c r="A1" s="13" t="s">
        <v>40</v>
      </c>
      <c r="B1" s="14"/>
      <c r="C1" s="14"/>
      <c r="D1" s="14"/>
      <c r="E1" s="14"/>
      <c r="F1" s="15"/>
    </row>
    <row r="2" spans="1:6" x14ac:dyDescent="0.25">
      <c r="A2" s="16" t="s">
        <v>41</v>
      </c>
      <c r="B2" s="17"/>
      <c r="C2" s="17"/>
      <c r="D2" s="17"/>
      <c r="E2" s="17"/>
      <c r="F2" s="18"/>
    </row>
    <row r="3" spans="1:6" x14ac:dyDescent="0.25">
      <c r="A3" s="16" t="s">
        <v>42</v>
      </c>
      <c r="B3" s="17"/>
      <c r="C3" s="17"/>
      <c r="D3" s="17"/>
      <c r="E3" s="17"/>
      <c r="F3" s="18"/>
    </row>
    <row r="4" spans="1:6" x14ac:dyDescent="0.25">
      <c r="A4" s="19" t="s">
        <v>43</v>
      </c>
      <c r="B4" s="17"/>
      <c r="C4" s="17"/>
      <c r="D4" s="17"/>
      <c r="E4" s="17"/>
      <c r="F4" s="18"/>
    </row>
    <row r="5" spans="1:6" x14ac:dyDescent="0.25">
      <c r="A5" s="19" t="s">
        <v>44</v>
      </c>
      <c r="B5" s="17"/>
      <c r="C5" s="17"/>
      <c r="D5" s="17"/>
      <c r="E5" s="17"/>
      <c r="F5" s="18"/>
    </row>
    <row r="6" spans="1:6" x14ac:dyDescent="0.25">
      <c r="A6" s="19" t="s">
        <v>45</v>
      </c>
      <c r="B6" s="17"/>
      <c r="C6" s="17"/>
      <c r="D6" s="17"/>
      <c r="E6" s="17"/>
      <c r="F6" s="18"/>
    </row>
    <row r="7" spans="1:6" x14ac:dyDescent="0.25">
      <c r="A7" s="19" t="s">
        <v>46</v>
      </c>
      <c r="B7" s="17"/>
      <c r="C7" s="17"/>
      <c r="D7" s="17"/>
      <c r="E7" s="17"/>
      <c r="F7" s="18"/>
    </row>
    <row r="8" spans="1:6" x14ac:dyDescent="0.25">
      <c r="A8" s="19" t="s">
        <v>47</v>
      </c>
      <c r="B8" s="17"/>
      <c r="C8" s="17"/>
      <c r="D8" s="17"/>
      <c r="E8" s="17"/>
      <c r="F8" s="18"/>
    </row>
    <row r="9" spans="1:6" x14ac:dyDescent="0.25">
      <c r="A9" s="20" t="s">
        <v>48</v>
      </c>
      <c r="B9" s="21"/>
      <c r="C9" s="21"/>
      <c r="D9" s="21"/>
      <c r="E9" s="21"/>
      <c r="F9" s="22"/>
    </row>
    <row r="11" spans="1:6" x14ac:dyDescent="0.25">
      <c r="A11" s="8" t="s">
        <v>49</v>
      </c>
      <c r="B11" s="8" t="s">
        <v>50</v>
      </c>
    </row>
    <row r="12" spans="1:6" x14ac:dyDescent="0.25">
      <c r="B12" t="s">
        <v>51</v>
      </c>
      <c r="C12" t="s">
        <v>52</v>
      </c>
    </row>
    <row r="13" spans="1:6" x14ac:dyDescent="0.25">
      <c r="B13" t="s">
        <v>53</v>
      </c>
      <c r="C13" t="s">
        <v>54</v>
      </c>
    </row>
    <row r="14" spans="1:6" x14ac:dyDescent="0.25">
      <c r="A14" s="23" t="s">
        <v>55</v>
      </c>
      <c r="B14" s="23" t="s">
        <v>56</v>
      </c>
      <c r="C14" s="23" t="s">
        <v>57</v>
      </c>
    </row>
    <row r="16" spans="1:6" x14ac:dyDescent="0.25">
      <c r="A16" s="24" t="s">
        <v>58</v>
      </c>
      <c r="B16" s="24" t="s">
        <v>59</v>
      </c>
      <c r="C16" s="24" t="s">
        <v>60</v>
      </c>
    </row>
    <row r="17" spans="1:3" x14ac:dyDescent="0.25">
      <c r="A17" s="5">
        <v>1</v>
      </c>
      <c r="B17" s="5">
        <v>91</v>
      </c>
      <c r="C17" s="25">
        <v>7113</v>
      </c>
    </row>
    <row r="18" spans="1:3" x14ac:dyDescent="0.25">
      <c r="A18" s="5">
        <v>2</v>
      </c>
      <c r="B18" s="5">
        <v>45</v>
      </c>
      <c r="C18" s="25">
        <v>2044</v>
      </c>
    </row>
    <row r="19" spans="1:3" x14ac:dyDescent="0.25">
      <c r="A19" s="5">
        <v>3</v>
      </c>
      <c r="B19" s="5">
        <v>46</v>
      </c>
      <c r="C19" s="25">
        <v>1108</v>
      </c>
    </row>
    <row r="20" spans="1:3" x14ac:dyDescent="0.25">
      <c r="A20" s="5">
        <v>4</v>
      </c>
      <c r="B20" s="5">
        <v>83</v>
      </c>
      <c r="C20" s="25">
        <v>7093</v>
      </c>
    </row>
    <row r="21" spans="1:3" x14ac:dyDescent="0.25">
      <c r="A21" s="5">
        <v>5</v>
      </c>
      <c r="B21" s="5">
        <v>76</v>
      </c>
      <c r="C21" s="25">
        <v>3902</v>
      </c>
    </row>
    <row r="22" spans="1:3" x14ac:dyDescent="0.25">
      <c r="A22" s="5">
        <v>6</v>
      </c>
      <c r="B22" s="5">
        <v>96</v>
      </c>
      <c r="C22" s="25">
        <v>6676</v>
      </c>
    </row>
    <row r="23" spans="1:3" x14ac:dyDescent="0.25">
      <c r="A23" s="5">
        <v>7</v>
      </c>
      <c r="B23" s="5">
        <v>75</v>
      </c>
      <c r="C23" s="25">
        <v>5403</v>
      </c>
    </row>
    <row r="24" spans="1:3" x14ac:dyDescent="0.25">
      <c r="A24" s="5">
        <v>8</v>
      </c>
      <c r="B24" s="5">
        <v>42</v>
      </c>
      <c r="C24" s="25">
        <v>886</v>
      </c>
    </row>
    <row r="25" spans="1:3" x14ac:dyDescent="0.25">
      <c r="A25" s="5">
        <v>9</v>
      </c>
      <c r="B25" s="5">
        <v>70</v>
      </c>
      <c r="C25" s="25">
        <v>4740</v>
      </c>
    </row>
    <row r="26" spans="1:3" x14ac:dyDescent="0.25">
      <c r="A26" s="5">
        <v>10</v>
      </c>
      <c r="B26" s="5">
        <v>47</v>
      </c>
      <c r="C26" s="25">
        <v>2637</v>
      </c>
    </row>
    <row r="27" spans="1:3" x14ac:dyDescent="0.25">
      <c r="A27" s="5">
        <v>11</v>
      </c>
      <c r="B27" s="5">
        <v>58</v>
      </c>
      <c r="C27" s="25">
        <v>3150</v>
      </c>
    </row>
    <row r="29" spans="1:3" x14ac:dyDescent="0.25">
      <c r="A29" s="8" t="s">
        <v>61</v>
      </c>
      <c r="B29" s="8" t="s">
        <v>62</v>
      </c>
    </row>
    <row r="30" spans="1:3" x14ac:dyDescent="0.25">
      <c r="B30" t="s">
        <v>51</v>
      </c>
      <c r="C30" t="s">
        <v>52</v>
      </c>
    </row>
    <row r="31" spans="1:3" x14ac:dyDescent="0.25">
      <c r="B31" t="s">
        <v>53</v>
      </c>
      <c r="C31" t="s">
        <v>54</v>
      </c>
    </row>
    <row r="32" spans="1:3" x14ac:dyDescent="0.25">
      <c r="A32" s="23" t="s">
        <v>55</v>
      </c>
      <c r="B32" s="23" t="s">
        <v>56</v>
      </c>
      <c r="C32" s="23" t="s">
        <v>57</v>
      </c>
    </row>
    <row r="34" spans="1:3" x14ac:dyDescent="0.25">
      <c r="A34" s="24" t="s">
        <v>58</v>
      </c>
      <c r="B34" s="24" t="s">
        <v>59</v>
      </c>
      <c r="C34" s="24" t="s">
        <v>63</v>
      </c>
    </row>
    <row r="35" spans="1:3" x14ac:dyDescent="0.25">
      <c r="A35" s="5">
        <v>1</v>
      </c>
      <c r="B35" s="5">
        <v>86</v>
      </c>
      <c r="C35" s="25">
        <v>3300</v>
      </c>
    </row>
    <row r="36" spans="1:3" x14ac:dyDescent="0.25">
      <c r="A36" s="5">
        <v>2</v>
      </c>
      <c r="B36" s="5">
        <v>40</v>
      </c>
      <c r="C36" s="25">
        <v>8200</v>
      </c>
    </row>
    <row r="37" spans="1:3" x14ac:dyDescent="0.25">
      <c r="A37" s="5">
        <v>3</v>
      </c>
      <c r="B37" s="5">
        <v>41</v>
      </c>
      <c r="C37" s="25">
        <v>8900</v>
      </c>
    </row>
    <row r="38" spans="1:3" x14ac:dyDescent="0.25">
      <c r="A38" s="5">
        <v>4</v>
      </c>
      <c r="B38" s="5">
        <v>78</v>
      </c>
      <c r="C38" s="25">
        <v>3100</v>
      </c>
    </row>
    <row r="39" spans="1:3" x14ac:dyDescent="0.25">
      <c r="A39" s="5">
        <v>5</v>
      </c>
      <c r="B39" s="5">
        <v>71</v>
      </c>
      <c r="C39" s="25">
        <v>4020</v>
      </c>
    </row>
    <row r="40" spans="1:3" x14ac:dyDescent="0.25">
      <c r="A40" s="5">
        <v>6</v>
      </c>
      <c r="B40" s="5">
        <v>91</v>
      </c>
      <c r="C40" s="25">
        <v>1950</v>
      </c>
    </row>
    <row r="41" spans="1:3" x14ac:dyDescent="0.25">
      <c r="A41" s="5">
        <v>7</v>
      </c>
      <c r="B41" s="5">
        <v>70</v>
      </c>
      <c r="C41" s="25">
        <v>2500</v>
      </c>
    </row>
    <row r="42" spans="1:3" x14ac:dyDescent="0.25">
      <c r="A42" s="5">
        <v>8</v>
      </c>
      <c r="B42" s="5">
        <v>37</v>
      </c>
      <c r="C42" s="25">
        <v>6500</v>
      </c>
    </row>
    <row r="43" spans="1:3" x14ac:dyDescent="0.25">
      <c r="A43" s="5">
        <v>9</v>
      </c>
      <c r="B43" s="5">
        <v>65</v>
      </c>
      <c r="C43" s="25">
        <v>6210</v>
      </c>
    </row>
    <row r="44" spans="1:3" x14ac:dyDescent="0.25">
      <c r="A44" s="5">
        <v>10</v>
      </c>
      <c r="B44" s="5">
        <v>42</v>
      </c>
      <c r="C44" s="25">
        <v>5250</v>
      </c>
    </row>
    <row r="45" spans="1:3" x14ac:dyDescent="0.25">
      <c r="A45" s="5">
        <v>11</v>
      </c>
      <c r="B45" s="5">
        <v>53</v>
      </c>
      <c r="C45" s="25">
        <v>7200</v>
      </c>
    </row>
    <row r="46" spans="1:3" x14ac:dyDescent="0.25">
      <c r="A46" s="5">
        <v>12</v>
      </c>
      <c r="B46" s="5">
        <v>83</v>
      </c>
      <c r="C46" s="25">
        <v>2750</v>
      </c>
    </row>
    <row r="47" spans="1:3" x14ac:dyDescent="0.25">
      <c r="A47" s="5">
        <v>13</v>
      </c>
      <c r="B47" s="5">
        <v>63</v>
      </c>
      <c r="C47" s="25">
        <v>7150</v>
      </c>
    </row>
    <row r="48" spans="1:3" x14ac:dyDescent="0.25">
      <c r="A48" s="5">
        <v>14</v>
      </c>
      <c r="B48" s="5">
        <v>36</v>
      </c>
      <c r="C48" s="25">
        <v>7900</v>
      </c>
    </row>
    <row r="49" spans="1:3" x14ac:dyDescent="0.25">
      <c r="A49" s="5">
        <v>15</v>
      </c>
      <c r="B49" s="5">
        <v>43</v>
      </c>
      <c r="C49" s="25">
        <v>6210</v>
      </c>
    </row>
    <row r="52" spans="1:3" x14ac:dyDescent="0.25">
      <c r="A52" s="8" t="s">
        <v>64</v>
      </c>
      <c r="B52" s="8" t="s">
        <v>65</v>
      </c>
    </row>
    <row r="53" spans="1:3" x14ac:dyDescent="0.25">
      <c r="B53" t="s">
        <v>51</v>
      </c>
      <c r="C53" t="s">
        <v>52</v>
      </c>
    </row>
    <row r="54" spans="1:3" x14ac:dyDescent="0.25">
      <c r="B54" t="s">
        <v>53</v>
      </c>
      <c r="C54" t="s">
        <v>54</v>
      </c>
    </row>
    <row r="55" spans="1:3" x14ac:dyDescent="0.25">
      <c r="A55" s="23" t="s">
        <v>55</v>
      </c>
      <c r="B55" s="23" t="s">
        <v>56</v>
      </c>
      <c r="C55" s="23" t="s">
        <v>57</v>
      </c>
    </row>
    <row r="57" spans="1:3" x14ac:dyDescent="0.25">
      <c r="A57" s="24" t="s">
        <v>58</v>
      </c>
      <c r="B57" s="3" t="s">
        <v>66</v>
      </c>
      <c r="C57" s="3" t="s">
        <v>67</v>
      </c>
    </row>
    <row r="58" spans="1:3" x14ac:dyDescent="0.25">
      <c r="A58" s="5">
        <v>1</v>
      </c>
      <c r="B58" s="5">
        <v>3</v>
      </c>
      <c r="C58" s="5">
        <v>49</v>
      </c>
    </row>
    <row r="59" spans="1:3" x14ac:dyDescent="0.25">
      <c r="A59" s="5">
        <v>2</v>
      </c>
      <c r="B59" s="5">
        <v>11</v>
      </c>
      <c r="C59" s="5">
        <v>87</v>
      </c>
    </row>
    <row r="60" spans="1:3" x14ac:dyDescent="0.25">
      <c r="A60" s="5">
        <v>3</v>
      </c>
      <c r="B60" s="5">
        <v>2</v>
      </c>
      <c r="C60" s="5">
        <v>50</v>
      </c>
    </row>
    <row r="61" spans="1:3" x14ac:dyDescent="0.25">
      <c r="A61" s="5">
        <v>4</v>
      </c>
      <c r="B61" s="5">
        <v>13</v>
      </c>
      <c r="C61" s="5">
        <v>89</v>
      </c>
    </row>
    <row r="62" spans="1:3" x14ac:dyDescent="0.25">
      <c r="A62" s="5">
        <v>5</v>
      </c>
      <c r="B62" s="5">
        <v>8</v>
      </c>
      <c r="C62" s="5">
        <v>84</v>
      </c>
    </row>
    <row r="63" spans="1:3" x14ac:dyDescent="0.25">
      <c r="A63" s="5">
        <v>6</v>
      </c>
      <c r="B63" s="5">
        <v>12</v>
      </c>
      <c r="C63" s="5">
        <v>79</v>
      </c>
    </row>
    <row r="64" spans="1:3" x14ac:dyDescent="0.25">
      <c r="A64" s="5">
        <v>7</v>
      </c>
      <c r="B64" s="5">
        <v>13</v>
      </c>
      <c r="C64" s="5">
        <v>100</v>
      </c>
    </row>
    <row r="65" spans="1:3" x14ac:dyDescent="0.25">
      <c r="A65" s="5">
        <v>8</v>
      </c>
      <c r="B65" s="5">
        <v>4</v>
      </c>
      <c r="C65" s="5">
        <v>57</v>
      </c>
    </row>
    <row r="66" spans="1:3" x14ac:dyDescent="0.25">
      <c r="A66" s="5">
        <v>9</v>
      </c>
      <c r="B66" s="5">
        <v>7</v>
      </c>
      <c r="C66" s="5">
        <v>64</v>
      </c>
    </row>
    <row r="67" spans="1:3" x14ac:dyDescent="0.25">
      <c r="A67" s="5">
        <v>10</v>
      </c>
      <c r="B67" s="5">
        <v>14</v>
      </c>
      <c r="C67" s="5">
        <v>98</v>
      </c>
    </row>
    <row r="68" spans="1:3" x14ac:dyDescent="0.25">
      <c r="A68" s="5">
        <v>11</v>
      </c>
      <c r="B68" s="5">
        <v>7</v>
      </c>
      <c r="C68" s="5">
        <v>81</v>
      </c>
    </row>
    <row r="69" spans="1:3" x14ac:dyDescent="0.25">
      <c r="A69" s="5">
        <v>12</v>
      </c>
      <c r="B69" s="5">
        <v>7</v>
      </c>
      <c r="C69" s="5">
        <v>68</v>
      </c>
    </row>
    <row r="70" spans="1:3" x14ac:dyDescent="0.25">
      <c r="A70" s="5">
        <v>13</v>
      </c>
      <c r="B70" s="5">
        <v>14</v>
      </c>
      <c r="C70" s="5">
        <v>88</v>
      </c>
    </row>
    <row r="71" spans="1:3" x14ac:dyDescent="0.25">
      <c r="A71" s="5">
        <v>14</v>
      </c>
      <c r="B71" s="5">
        <v>4</v>
      </c>
      <c r="C71" s="5">
        <v>45</v>
      </c>
    </row>
    <row r="72" spans="1:3" x14ac:dyDescent="0.25">
      <c r="A72" s="5">
        <v>15</v>
      </c>
      <c r="B72" s="5">
        <v>4</v>
      </c>
      <c r="C72" s="5">
        <v>52</v>
      </c>
    </row>
    <row r="73" spans="1:3" x14ac:dyDescent="0.25">
      <c r="A73" s="5">
        <v>16</v>
      </c>
      <c r="B73" s="5">
        <v>5</v>
      </c>
      <c r="C73" s="5">
        <v>15</v>
      </c>
    </row>
    <row r="74" spans="1:3" x14ac:dyDescent="0.25">
      <c r="A74" s="5">
        <v>17</v>
      </c>
      <c r="B74" s="5">
        <v>12</v>
      </c>
      <c r="C74" s="5">
        <v>72</v>
      </c>
    </row>
    <row r="75" spans="1:3" x14ac:dyDescent="0.25">
      <c r="A75" s="5">
        <v>18</v>
      </c>
      <c r="B75" s="5">
        <v>16</v>
      </c>
      <c r="C75" s="5">
        <v>97</v>
      </c>
    </row>
    <row r="76" spans="1:3" x14ac:dyDescent="0.25">
      <c r="A76" s="5">
        <v>19</v>
      </c>
      <c r="B76" s="5">
        <v>12</v>
      </c>
      <c r="C76" s="5">
        <v>89</v>
      </c>
    </row>
    <row r="77" spans="1:3" x14ac:dyDescent="0.25">
      <c r="A77" s="5">
        <v>20</v>
      </c>
      <c r="B77" s="5">
        <v>14</v>
      </c>
      <c r="C77" s="5">
        <v>87</v>
      </c>
    </row>
    <row r="78" spans="1:3" x14ac:dyDescent="0.25">
      <c r="A78" s="5">
        <v>21</v>
      </c>
      <c r="B78" s="5">
        <v>2</v>
      </c>
      <c r="C78" s="5">
        <v>48</v>
      </c>
    </row>
    <row r="79" spans="1:3" x14ac:dyDescent="0.25">
      <c r="A79" s="5">
        <v>22</v>
      </c>
      <c r="B79" s="5">
        <v>12</v>
      </c>
      <c r="C79" s="5">
        <v>92</v>
      </c>
    </row>
    <row r="80" spans="1:3" x14ac:dyDescent="0.25">
      <c r="A80" s="5">
        <v>23</v>
      </c>
      <c r="B80" s="5">
        <v>11</v>
      </c>
      <c r="C80" s="5">
        <v>89</v>
      </c>
    </row>
    <row r="81" spans="1:3" x14ac:dyDescent="0.25">
      <c r="A81" s="5">
        <v>24</v>
      </c>
      <c r="B81" s="5">
        <v>6</v>
      </c>
      <c r="C81" s="5">
        <v>52</v>
      </c>
    </row>
    <row r="82" spans="1:3" x14ac:dyDescent="0.25">
      <c r="A82" s="5">
        <v>25</v>
      </c>
      <c r="B82" s="5">
        <v>11</v>
      </c>
      <c r="C82" s="5">
        <v>84</v>
      </c>
    </row>
    <row r="83" spans="1:3" x14ac:dyDescent="0.25">
      <c r="A83" s="5">
        <v>26</v>
      </c>
      <c r="B83" s="5">
        <v>14</v>
      </c>
      <c r="C83" s="5">
        <v>94</v>
      </c>
    </row>
    <row r="84" spans="1:3" x14ac:dyDescent="0.25">
      <c r="A84" s="5">
        <v>27</v>
      </c>
      <c r="B84" s="5">
        <v>10</v>
      </c>
      <c r="C84" s="5">
        <v>79</v>
      </c>
    </row>
    <row r="85" spans="1:3" x14ac:dyDescent="0.25">
      <c r="A85" s="5">
        <v>28</v>
      </c>
      <c r="B85" s="5">
        <v>6</v>
      </c>
      <c r="C85" s="5">
        <v>59</v>
      </c>
    </row>
    <row r="86" spans="1:3" x14ac:dyDescent="0.25">
      <c r="A86" s="5">
        <v>29</v>
      </c>
      <c r="B86" s="5">
        <v>10</v>
      </c>
      <c r="C86" s="5">
        <v>66</v>
      </c>
    </row>
    <row r="87" spans="1:3" x14ac:dyDescent="0.25">
      <c r="A87" s="5">
        <v>30</v>
      </c>
      <c r="B87" s="5">
        <v>11</v>
      </c>
      <c r="C87" s="5">
        <v>97</v>
      </c>
    </row>
    <row r="90" spans="1:3" x14ac:dyDescent="0.25">
      <c r="A90" s="8" t="s">
        <v>68</v>
      </c>
      <c r="B90" s="8" t="s">
        <v>69</v>
      </c>
    </row>
    <row r="91" spans="1:3" x14ac:dyDescent="0.25">
      <c r="B91" t="s">
        <v>51</v>
      </c>
      <c r="C91" t="s">
        <v>52</v>
      </c>
    </row>
    <row r="92" spans="1:3" x14ac:dyDescent="0.25">
      <c r="B92" t="s">
        <v>53</v>
      </c>
      <c r="C92" t="s">
        <v>54</v>
      </c>
    </row>
    <row r="93" spans="1:3" x14ac:dyDescent="0.25">
      <c r="A93" s="23" t="s">
        <v>55</v>
      </c>
      <c r="B93" s="23" t="s">
        <v>56</v>
      </c>
      <c r="C93" s="23" t="s">
        <v>57</v>
      </c>
    </row>
    <row r="95" spans="1:3" ht="30" x14ac:dyDescent="0.25">
      <c r="A95" s="24" t="s">
        <v>58</v>
      </c>
      <c r="B95" s="3" t="s">
        <v>70</v>
      </c>
      <c r="C95" s="3" t="s">
        <v>71</v>
      </c>
    </row>
    <row r="96" spans="1:3" x14ac:dyDescent="0.25">
      <c r="A96" s="5">
        <v>1</v>
      </c>
      <c r="B96" s="5">
        <v>3</v>
      </c>
      <c r="C96" s="5">
        <v>5</v>
      </c>
    </row>
    <row r="97" spans="1:3" x14ac:dyDescent="0.25">
      <c r="A97" s="5">
        <v>2</v>
      </c>
      <c r="B97" s="5">
        <v>8</v>
      </c>
      <c r="C97" s="5">
        <v>1</v>
      </c>
    </row>
    <row r="98" spans="1:3" x14ac:dyDescent="0.25">
      <c r="A98" s="5">
        <v>3</v>
      </c>
      <c r="B98" s="5">
        <v>6</v>
      </c>
      <c r="C98" s="5">
        <v>9</v>
      </c>
    </row>
    <row r="99" spans="1:3" x14ac:dyDescent="0.25">
      <c r="A99" s="5">
        <v>4</v>
      </c>
      <c r="B99" s="5">
        <v>11</v>
      </c>
      <c r="C99" s="5">
        <v>5</v>
      </c>
    </row>
    <row r="100" spans="1:3" x14ac:dyDescent="0.25">
      <c r="A100" s="5">
        <v>5</v>
      </c>
      <c r="B100" s="5">
        <v>20</v>
      </c>
      <c r="C100" s="5">
        <v>3</v>
      </c>
    </row>
    <row r="101" spans="1:3" x14ac:dyDescent="0.25">
      <c r="A101" s="5">
        <v>6</v>
      </c>
      <c r="B101" s="5">
        <v>7</v>
      </c>
      <c r="C101" s="5">
        <v>4</v>
      </c>
    </row>
    <row r="102" spans="1:3" x14ac:dyDescent="0.25">
      <c r="A102" s="5">
        <v>7</v>
      </c>
      <c r="B102" s="5">
        <v>9</v>
      </c>
      <c r="C102" s="5">
        <v>10</v>
      </c>
    </row>
    <row r="103" spans="1:3" x14ac:dyDescent="0.25">
      <c r="A103" s="5">
        <v>8</v>
      </c>
      <c r="B103" s="5">
        <v>3</v>
      </c>
      <c r="C103" s="5">
        <v>6</v>
      </c>
    </row>
    <row r="104" spans="1:3" x14ac:dyDescent="0.25">
      <c r="A104" s="5">
        <v>9</v>
      </c>
      <c r="B104" s="5">
        <v>19</v>
      </c>
      <c r="C104" s="5">
        <v>10</v>
      </c>
    </row>
    <row r="105" spans="1:3" x14ac:dyDescent="0.25">
      <c r="A105" s="5">
        <v>10</v>
      </c>
      <c r="B105" s="5">
        <v>2</v>
      </c>
      <c r="C105" s="5">
        <v>1</v>
      </c>
    </row>
    <row r="106" spans="1:3" x14ac:dyDescent="0.25">
      <c r="A106" s="5">
        <v>11</v>
      </c>
      <c r="B106" s="5">
        <v>16</v>
      </c>
      <c r="C106" s="5">
        <v>2</v>
      </c>
    </row>
    <row r="107" spans="1:3" x14ac:dyDescent="0.25">
      <c r="A107" s="5">
        <v>12</v>
      </c>
      <c r="B107" s="5">
        <v>12</v>
      </c>
      <c r="C107" s="5">
        <v>7</v>
      </c>
    </row>
    <row r="108" spans="1:3" x14ac:dyDescent="0.25">
      <c r="A108" s="5">
        <v>13</v>
      </c>
      <c r="B108" s="5">
        <v>1</v>
      </c>
      <c r="C108" s="5">
        <v>6</v>
      </c>
    </row>
    <row r="112" spans="1:3" x14ac:dyDescent="0.25">
      <c r="A112" s="8" t="s">
        <v>72</v>
      </c>
      <c r="B112" s="8" t="s">
        <v>73</v>
      </c>
    </row>
    <row r="115" spans="1:28" x14ac:dyDescent="0.25">
      <c r="A115" s="23" t="s">
        <v>55</v>
      </c>
      <c r="B115" s="23" t="s">
        <v>56</v>
      </c>
      <c r="C115" s="23" t="s">
        <v>57</v>
      </c>
    </row>
    <row r="117" spans="1:28" x14ac:dyDescent="0.25">
      <c r="A117" s="26" t="s">
        <v>74</v>
      </c>
      <c r="B117" s="26" t="s">
        <v>75</v>
      </c>
      <c r="C117" s="26" t="s">
        <v>76</v>
      </c>
    </row>
    <row r="118" spans="1:28" x14ac:dyDescent="0.25">
      <c r="A118" s="27">
        <v>42016</v>
      </c>
      <c r="B118" s="5">
        <v>46</v>
      </c>
      <c r="C118" s="25">
        <v>236</v>
      </c>
      <c r="S118" s="28">
        <v>42005</v>
      </c>
      <c r="T118">
        <v>34</v>
      </c>
      <c r="U118">
        <v>56</v>
      </c>
      <c r="W118">
        <v>20</v>
      </c>
      <c r="X118">
        <v>2.5</v>
      </c>
      <c r="Z118" t="s">
        <v>74</v>
      </c>
      <c r="AA118" t="s">
        <v>75</v>
      </c>
      <c r="AB118" t="s">
        <v>76</v>
      </c>
    </row>
    <row r="119" spans="1:28" x14ac:dyDescent="0.25">
      <c r="A119" s="27">
        <v>42017</v>
      </c>
      <c r="B119" s="5">
        <v>52</v>
      </c>
      <c r="C119" s="25">
        <v>304</v>
      </c>
      <c r="S119" s="28">
        <v>42036</v>
      </c>
      <c r="T119">
        <v>27</v>
      </c>
      <c r="U119">
        <v>59</v>
      </c>
      <c r="W119">
        <v>34</v>
      </c>
      <c r="X119">
        <v>2.15</v>
      </c>
      <c r="Z119" s="28">
        <v>42016</v>
      </c>
      <c r="AA119">
        <f ca="1">RANDBETWEEN(VLOOKUP(Z119,$S$118:$U$130,2),VLOOKUP(Z119,$S$118:$U$130,3))</f>
        <v>34</v>
      </c>
      <c r="AB119">
        <f ca="1">RANDBETWEEN(100,300)*VLOOKUP(AA119,$W$118:$X$128,2)</f>
        <v>632.1</v>
      </c>
    </row>
    <row r="120" spans="1:28" x14ac:dyDescent="0.25">
      <c r="A120" s="27">
        <v>42018</v>
      </c>
      <c r="B120" s="5">
        <v>55</v>
      </c>
      <c r="C120" s="25">
        <v>163.5</v>
      </c>
      <c r="S120" s="28">
        <v>42064</v>
      </c>
      <c r="T120">
        <v>21</v>
      </c>
      <c r="U120">
        <v>55</v>
      </c>
      <c r="W120">
        <v>44</v>
      </c>
      <c r="X120">
        <v>2</v>
      </c>
    </row>
    <row r="121" spans="1:28" x14ac:dyDescent="0.25">
      <c r="A121" s="27">
        <v>42019</v>
      </c>
      <c r="B121" s="5">
        <v>46</v>
      </c>
      <c r="C121" s="25">
        <v>214</v>
      </c>
      <c r="S121" s="28">
        <v>42095</v>
      </c>
      <c r="T121">
        <v>38</v>
      </c>
      <c r="U121">
        <v>69</v>
      </c>
      <c r="W121">
        <v>55</v>
      </c>
      <c r="X121">
        <v>1.5</v>
      </c>
    </row>
    <row r="122" spans="1:28" x14ac:dyDescent="0.25">
      <c r="A122" s="27">
        <v>42020</v>
      </c>
      <c r="B122" s="5">
        <v>47</v>
      </c>
      <c r="C122" s="25">
        <v>210</v>
      </c>
      <c r="S122" s="28">
        <v>42125</v>
      </c>
      <c r="T122">
        <v>44</v>
      </c>
      <c r="U122">
        <v>82</v>
      </c>
      <c r="W122">
        <v>65</v>
      </c>
      <c r="X122">
        <v>1</v>
      </c>
    </row>
    <row r="123" spans="1:28" x14ac:dyDescent="0.25">
      <c r="A123" s="27">
        <v>42021</v>
      </c>
      <c r="B123" s="5">
        <v>50</v>
      </c>
      <c r="C123" s="25">
        <v>508</v>
      </c>
      <c r="S123" s="28">
        <v>42156</v>
      </c>
      <c r="T123">
        <v>54</v>
      </c>
      <c r="U123">
        <v>78</v>
      </c>
      <c r="W123">
        <v>75</v>
      </c>
      <c r="X123">
        <v>1</v>
      </c>
    </row>
    <row r="124" spans="1:28" x14ac:dyDescent="0.25">
      <c r="A124" s="27">
        <v>42022</v>
      </c>
      <c r="B124" s="5">
        <v>36</v>
      </c>
      <c r="C124" s="25">
        <v>294.55</v>
      </c>
      <c r="S124" s="28">
        <v>42186</v>
      </c>
      <c r="T124">
        <v>60</v>
      </c>
      <c r="U124">
        <v>92</v>
      </c>
      <c r="W124">
        <v>85</v>
      </c>
      <c r="X124">
        <v>1.5</v>
      </c>
    </row>
    <row r="125" spans="1:28" x14ac:dyDescent="0.25">
      <c r="A125" s="27">
        <v>42023</v>
      </c>
      <c r="B125" s="5">
        <v>47</v>
      </c>
      <c r="C125" s="25">
        <v>250</v>
      </c>
      <c r="S125" s="28">
        <v>42217</v>
      </c>
      <c r="T125">
        <v>70</v>
      </c>
      <c r="U125">
        <v>102</v>
      </c>
      <c r="W125">
        <v>90</v>
      </c>
      <c r="X125">
        <v>2</v>
      </c>
    </row>
    <row r="126" spans="1:28" x14ac:dyDescent="0.25">
      <c r="A126" s="27">
        <v>42024</v>
      </c>
      <c r="B126" s="5">
        <v>40</v>
      </c>
      <c r="C126" s="25">
        <v>371.95</v>
      </c>
      <c r="S126" s="28">
        <v>42248</v>
      </c>
      <c r="T126">
        <v>65</v>
      </c>
      <c r="U126">
        <v>97</v>
      </c>
      <c r="W126">
        <v>95</v>
      </c>
      <c r="X126">
        <v>2.5</v>
      </c>
    </row>
    <row r="127" spans="1:28" x14ac:dyDescent="0.25">
      <c r="A127" s="27">
        <v>42025</v>
      </c>
      <c r="B127" s="5">
        <v>46</v>
      </c>
      <c r="C127" s="25">
        <v>478</v>
      </c>
      <c r="S127" s="28">
        <v>42278</v>
      </c>
      <c r="T127">
        <v>52</v>
      </c>
      <c r="U127">
        <v>89</v>
      </c>
      <c r="W127">
        <v>100</v>
      </c>
      <c r="X127">
        <v>2.75</v>
      </c>
    </row>
    <row r="128" spans="1:28" x14ac:dyDescent="0.25">
      <c r="A128" s="27">
        <v>42026</v>
      </c>
      <c r="B128" s="5">
        <v>55</v>
      </c>
      <c r="C128" s="25">
        <v>258</v>
      </c>
      <c r="S128" s="28">
        <v>42309</v>
      </c>
      <c r="T128">
        <v>45</v>
      </c>
      <c r="U128">
        <v>69</v>
      </c>
      <c r="W128">
        <v>110</v>
      </c>
      <c r="X128">
        <v>2.8</v>
      </c>
    </row>
    <row r="129" spans="1:21" x14ac:dyDescent="0.25">
      <c r="A129" s="27">
        <v>42027</v>
      </c>
      <c r="B129" s="5">
        <v>40</v>
      </c>
      <c r="C129" s="25">
        <v>559</v>
      </c>
      <c r="S129" s="28">
        <v>42348</v>
      </c>
      <c r="T129">
        <v>28</v>
      </c>
      <c r="U129">
        <v>65</v>
      </c>
    </row>
    <row r="130" spans="1:21" x14ac:dyDescent="0.25">
      <c r="A130" s="27">
        <v>42028</v>
      </c>
      <c r="B130" s="5">
        <v>53</v>
      </c>
      <c r="C130" s="25">
        <v>536</v>
      </c>
      <c r="S130" s="28">
        <v>42369</v>
      </c>
      <c r="T130">
        <v>30</v>
      </c>
      <c r="U130">
        <v>55</v>
      </c>
    </row>
    <row r="131" spans="1:21" x14ac:dyDescent="0.25">
      <c r="A131" s="27">
        <v>42029</v>
      </c>
      <c r="B131" s="5">
        <v>44</v>
      </c>
      <c r="C131" s="25">
        <v>576</v>
      </c>
    </row>
    <row r="132" spans="1:21" x14ac:dyDescent="0.25">
      <c r="A132" s="27">
        <v>42030</v>
      </c>
      <c r="B132" s="5">
        <v>48</v>
      </c>
      <c r="C132" s="25">
        <v>446</v>
      </c>
    </row>
    <row r="133" spans="1:21" x14ac:dyDescent="0.25">
      <c r="A133" s="27">
        <v>42031</v>
      </c>
      <c r="B133" s="5">
        <v>46</v>
      </c>
      <c r="C133" s="25">
        <v>300</v>
      </c>
    </row>
    <row r="134" spans="1:21" x14ac:dyDescent="0.25">
      <c r="A134" s="27">
        <v>42032</v>
      </c>
      <c r="B134" s="5">
        <v>56</v>
      </c>
      <c r="C134" s="25">
        <v>250.5</v>
      </c>
    </row>
    <row r="135" spans="1:21" x14ac:dyDescent="0.25">
      <c r="A135" s="27">
        <v>42033</v>
      </c>
      <c r="B135" s="5">
        <v>36</v>
      </c>
      <c r="C135" s="25">
        <v>412.79999999999995</v>
      </c>
    </row>
    <row r="136" spans="1:21" x14ac:dyDescent="0.25">
      <c r="A136" s="27">
        <v>42034</v>
      </c>
      <c r="B136" s="5">
        <v>38</v>
      </c>
      <c r="C136" s="25">
        <v>511.7</v>
      </c>
    </row>
    <row r="137" spans="1:21" x14ac:dyDescent="0.25">
      <c r="A137" s="27">
        <v>42035</v>
      </c>
      <c r="B137" s="5">
        <v>37</v>
      </c>
      <c r="C137" s="25">
        <v>311.75</v>
      </c>
    </row>
    <row r="138" spans="1:21" x14ac:dyDescent="0.25">
      <c r="A138" s="27">
        <v>42036</v>
      </c>
      <c r="B138" s="5">
        <v>44</v>
      </c>
      <c r="C138" s="25">
        <v>478</v>
      </c>
    </row>
    <row r="139" spans="1:21" x14ac:dyDescent="0.25">
      <c r="A139" s="27">
        <v>42037</v>
      </c>
      <c r="B139" s="5">
        <v>30</v>
      </c>
      <c r="C139" s="25">
        <v>282.5</v>
      </c>
    </row>
    <row r="140" spans="1:21" x14ac:dyDescent="0.25">
      <c r="A140" s="27">
        <v>42038</v>
      </c>
      <c r="B140" s="5">
        <v>48</v>
      </c>
      <c r="C140" s="25">
        <v>476</v>
      </c>
    </row>
    <row r="141" spans="1:21" x14ac:dyDescent="0.25">
      <c r="A141" s="27">
        <v>42039</v>
      </c>
      <c r="B141" s="5">
        <v>37</v>
      </c>
      <c r="C141" s="25">
        <v>565.44999999999993</v>
      </c>
    </row>
    <row r="142" spans="1:21" x14ac:dyDescent="0.25">
      <c r="A142" s="27">
        <v>42040</v>
      </c>
      <c r="B142" s="5">
        <v>43</v>
      </c>
      <c r="C142" s="25">
        <v>567.6</v>
      </c>
    </row>
    <row r="143" spans="1:21" x14ac:dyDescent="0.25">
      <c r="A143" s="27">
        <v>42041</v>
      </c>
      <c r="B143" s="5">
        <v>39</v>
      </c>
      <c r="C143" s="25">
        <v>634.25</v>
      </c>
    </row>
    <row r="144" spans="1:21" x14ac:dyDescent="0.25">
      <c r="A144" s="27">
        <v>42042</v>
      </c>
      <c r="B144" s="5">
        <v>34</v>
      </c>
      <c r="C144" s="25">
        <v>266.59999999999997</v>
      </c>
    </row>
    <row r="145" spans="1:3" x14ac:dyDescent="0.25">
      <c r="A145" s="27">
        <v>42043</v>
      </c>
      <c r="B145" s="5">
        <v>33</v>
      </c>
      <c r="C145" s="25">
        <v>345</v>
      </c>
    </row>
    <row r="146" spans="1:3" x14ac:dyDescent="0.25">
      <c r="A146" s="27">
        <v>42044</v>
      </c>
      <c r="B146" s="5">
        <v>38</v>
      </c>
      <c r="C146" s="25">
        <v>393.45</v>
      </c>
    </row>
    <row r="147" spans="1:3" x14ac:dyDescent="0.25">
      <c r="A147" s="27">
        <v>42045</v>
      </c>
      <c r="B147" s="5">
        <v>38</v>
      </c>
      <c r="C147" s="25">
        <v>567.6</v>
      </c>
    </row>
    <row r="148" spans="1:3" x14ac:dyDescent="0.25">
      <c r="A148" s="27">
        <v>42046</v>
      </c>
      <c r="B148" s="5">
        <v>37</v>
      </c>
      <c r="C148" s="25">
        <v>266.59999999999997</v>
      </c>
    </row>
    <row r="149" spans="1:3" x14ac:dyDescent="0.25">
      <c r="A149" s="27">
        <v>42047</v>
      </c>
      <c r="B149" s="5">
        <v>35</v>
      </c>
      <c r="C149" s="25">
        <v>503.09999999999997</v>
      </c>
    </row>
    <row r="150" spans="1:3" x14ac:dyDescent="0.25">
      <c r="A150" s="27">
        <v>42048</v>
      </c>
      <c r="B150" s="5">
        <v>53</v>
      </c>
      <c r="C150" s="25">
        <v>242</v>
      </c>
    </row>
    <row r="151" spans="1:3" x14ac:dyDescent="0.25">
      <c r="A151" s="27">
        <v>42049</v>
      </c>
      <c r="B151" s="5">
        <v>55</v>
      </c>
      <c r="C151" s="25">
        <v>216</v>
      </c>
    </row>
    <row r="152" spans="1:3" x14ac:dyDescent="0.25">
      <c r="A152" s="27">
        <v>42050</v>
      </c>
      <c r="B152" s="5">
        <v>58</v>
      </c>
      <c r="C152" s="25">
        <v>354</v>
      </c>
    </row>
    <row r="153" spans="1:3" x14ac:dyDescent="0.25">
      <c r="A153" s="27">
        <v>42051</v>
      </c>
      <c r="B153" s="5">
        <v>41</v>
      </c>
      <c r="C153" s="25">
        <v>432.15</v>
      </c>
    </row>
    <row r="154" spans="1:3" x14ac:dyDescent="0.25">
      <c r="A154" s="27">
        <v>42052</v>
      </c>
      <c r="B154" s="5">
        <v>43</v>
      </c>
      <c r="C154" s="25">
        <v>406.34999999999997</v>
      </c>
    </row>
    <row r="155" spans="1:3" x14ac:dyDescent="0.25">
      <c r="A155" s="27">
        <v>42053</v>
      </c>
      <c r="B155" s="5">
        <v>43</v>
      </c>
      <c r="C155" s="25">
        <v>627.79999999999995</v>
      </c>
    </row>
    <row r="156" spans="1:3" x14ac:dyDescent="0.25">
      <c r="A156" s="27">
        <v>42054</v>
      </c>
      <c r="B156" s="5">
        <v>32</v>
      </c>
      <c r="C156" s="25">
        <v>705</v>
      </c>
    </row>
    <row r="157" spans="1:3" x14ac:dyDescent="0.25">
      <c r="A157" s="27">
        <v>42055</v>
      </c>
      <c r="B157" s="5">
        <v>53</v>
      </c>
      <c r="C157" s="25">
        <v>534</v>
      </c>
    </row>
    <row r="158" spans="1:3" x14ac:dyDescent="0.25">
      <c r="A158" s="27">
        <v>42056</v>
      </c>
      <c r="B158" s="5">
        <v>54</v>
      </c>
      <c r="C158" s="25">
        <v>282</v>
      </c>
    </row>
    <row r="159" spans="1:3" x14ac:dyDescent="0.25">
      <c r="A159" s="27">
        <v>42057</v>
      </c>
      <c r="B159" s="5">
        <v>56</v>
      </c>
      <c r="C159" s="25">
        <v>435</v>
      </c>
    </row>
    <row r="160" spans="1:3" x14ac:dyDescent="0.25">
      <c r="A160" s="27">
        <v>42058</v>
      </c>
      <c r="B160" s="5">
        <v>52</v>
      </c>
      <c r="C160" s="25">
        <v>380</v>
      </c>
    </row>
    <row r="161" spans="1:3" x14ac:dyDescent="0.25">
      <c r="A161" s="27">
        <v>42059</v>
      </c>
      <c r="B161" s="5">
        <v>57</v>
      </c>
      <c r="C161" s="25">
        <v>372</v>
      </c>
    </row>
    <row r="162" spans="1:3" x14ac:dyDescent="0.25">
      <c r="A162" s="27">
        <v>42060</v>
      </c>
      <c r="B162" s="5">
        <v>51</v>
      </c>
      <c r="C162" s="25">
        <v>240</v>
      </c>
    </row>
    <row r="163" spans="1:3" x14ac:dyDescent="0.25">
      <c r="A163" s="27">
        <v>42061</v>
      </c>
      <c r="B163" s="5">
        <v>40</v>
      </c>
      <c r="C163" s="25">
        <v>346.15</v>
      </c>
    </row>
    <row r="164" spans="1:3" x14ac:dyDescent="0.25">
      <c r="A164" s="27">
        <v>42062</v>
      </c>
      <c r="B164" s="5">
        <v>32</v>
      </c>
      <c r="C164" s="25">
        <v>577.5</v>
      </c>
    </row>
    <row r="165" spans="1:3" x14ac:dyDescent="0.25">
      <c r="A165" s="27">
        <v>42063</v>
      </c>
      <c r="B165" s="5">
        <v>34</v>
      </c>
      <c r="C165" s="25">
        <v>406.34999999999997</v>
      </c>
    </row>
    <row r="166" spans="1:3" x14ac:dyDescent="0.25">
      <c r="A166" s="27">
        <v>42064</v>
      </c>
      <c r="B166" s="5">
        <v>37</v>
      </c>
      <c r="C166" s="25">
        <v>468.7</v>
      </c>
    </row>
    <row r="167" spans="1:3" x14ac:dyDescent="0.25">
      <c r="A167" s="27">
        <v>42065</v>
      </c>
      <c r="B167" s="5">
        <v>39</v>
      </c>
      <c r="C167" s="25">
        <v>483.75</v>
      </c>
    </row>
    <row r="168" spans="1:3" x14ac:dyDescent="0.25">
      <c r="A168" s="27">
        <v>42066</v>
      </c>
      <c r="B168" s="5">
        <v>22</v>
      </c>
      <c r="C168" s="25">
        <v>462.5</v>
      </c>
    </row>
    <row r="169" spans="1:3" x14ac:dyDescent="0.25">
      <c r="A169" s="27">
        <v>42067</v>
      </c>
      <c r="B169" s="5">
        <v>38</v>
      </c>
      <c r="C169" s="25">
        <v>408.5</v>
      </c>
    </row>
    <row r="170" spans="1:3" x14ac:dyDescent="0.25">
      <c r="A170" s="27">
        <v>42068</v>
      </c>
      <c r="B170" s="5">
        <v>40</v>
      </c>
      <c r="C170" s="25">
        <v>311.75</v>
      </c>
    </row>
    <row r="171" spans="1:3" x14ac:dyDescent="0.25">
      <c r="A171" s="27">
        <v>42069</v>
      </c>
      <c r="B171" s="5">
        <v>51</v>
      </c>
      <c r="C171" s="25">
        <v>420</v>
      </c>
    </row>
    <row r="172" spans="1:3" x14ac:dyDescent="0.25">
      <c r="A172" s="27">
        <v>42070</v>
      </c>
      <c r="B172" s="5">
        <v>32</v>
      </c>
      <c r="C172" s="25">
        <v>410</v>
      </c>
    </row>
    <row r="173" spans="1:3" x14ac:dyDescent="0.25">
      <c r="A173" s="27">
        <v>42071</v>
      </c>
      <c r="B173" s="5">
        <v>45</v>
      </c>
      <c r="C173" s="25">
        <v>400</v>
      </c>
    </row>
    <row r="174" spans="1:3" x14ac:dyDescent="0.25">
      <c r="A174" s="27">
        <v>42072</v>
      </c>
      <c r="B174" s="5">
        <v>40</v>
      </c>
      <c r="C174" s="25">
        <v>460.09999999999997</v>
      </c>
    </row>
    <row r="175" spans="1:3" x14ac:dyDescent="0.25">
      <c r="A175" s="27">
        <v>42073</v>
      </c>
      <c r="B175" s="5">
        <v>52</v>
      </c>
      <c r="C175" s="25">
        <v>538</v>
      </c>
    </row>
    <row r="176" spans="1:3" x14ac:dyDescent="0.25">
      <c r="A176" s="27">
        <v>42074</v>
      </c>
      <c r="B176" s="5">
        <v>25</v>
      </c>
      <c r="C176" s="25">
        <v>597.5</v>
      </c>
    </row>
    <row r="177" spans="1:3" x14ac:dyDescent="0.25">
      <c r="A177" s="27">
        <v>42075</v>
      </c>
      <c r="B177" s="5">
        <v>42</v>
      </c>
      <c r="C177" s="25">
        <v>389.15</v>
      </c>
    </row>
    <row r="178" spans="1:3" x14ac:dyDescent="0.25">
      <c r="A178" s="27">
        <v>42076</v>
      </c>
      <c r="B178" s="5">
        <v>45</v>
      </c>
      <c r="C178" s="25">
        <v>228</v>
      </c>
    </row>
    <row r="179" spans="1:3" x14ac:dyDescent="0.25">
      <c r="A179" s="27">
        <v>42077</v>
      </c>
      <c r="B179" s="5">
        <v>31</v>
      </c>
      <c r="C179" s="25">
        <v>627.5</v>
      </c>
    </row>
    <row r="180" spans="1:3" x14ac:dyDescent="0.25">
      <c r="A180" s="27">
        <v>42078</v>
      </c>
      <c r="B180" s="5">
        <v>51</v>
      </c>
      <c r="C180" s="25">
        <v>408</v>
      </c>
    </row>
    <row r="181" spans="1:3" x14ac:dyDescent="0.25">
      <c r="A181" s="27">
        <v>42079</v>
      </c>
      <c r="B181" s="5">
        <v>34</v>
      </c>
      <c r="C181" s="25">
        <v>339.7</v>
      </c>
    </row>
    <row r="182" spans="1:3" x14ac:dyDescent="0.25">
      <c r="A182" s="27">
        <v>42080</v>
      </c>
      <c r="B182" s="5">
        <v>21</v>
      </c>
      <c r="C182" s="25">
        <v>527.5</v>
      </c>
    </row>
    <row r="183" spans="1:3" x14ac:dyDescent="0.25">
      <c r="A183" s="27">
        <v>42081</v>
      </c>
      <c r="B183" s="5">
        <v>55</v>
      </c>
      <c r="C183" s="25">
        <v>364.5</v>
      </c>
    </row>
    <row r="184" spans="1:3" x14ac:dyDescent="0.25">
      <c r="A184" s="27">
        <v>42082</v>
      </c>
      <c r="B184" s="5">
        <v>24</v>
      </c>
      <c r="C184" s="25">
        <v>695</v>
      </c>
    </row>
    <row r="185" spans="1:3" x14ac:dyDescent="0.25">
      <c r="A185" s="27">
        <v>42083</v>
      </c>
      <c r="B185" s="5">
        <v>42</v>
      </c>
      <c r="C185" s="25">
        <v>462.25</v>
      </c>
    </row>
    <row r="186" spans="1:3" x14ac:dyDescent="0.25">
      <c r="A186" s="27">
        <v>42084</v>
      </c>
      <c r="B186" s="5">
        <v>38</v>
      </c>
      <c r="C186" s="25">
        <v>277.34999999999997</v>
      </c>
    </row>
    <row r="187" spans="1:3" x14ac:dyDescent="0.25">
      <c r="A187" s="27">
        <v>42085</v>
      </c>
      <c r="B187" s="5">
        <v>48</v>
      </c>
      <c r="C187" s="25">
        <v>334</v>
      </c>
    </row>
    <row r="188" spans="1:3" x14ac:dyDescent="0.25">
      <c r="A188" s="27">
        <v>42086</v>
      </c>
      <c r="B188" s="5">
        <v>40</v>
      </c>
      <c r="C188" s="25">
        <v>445.04999999999995</v>
      </c>
    </row>
    <row r="189" spans="1:3" x14ac:dyDescent="0.25">
      <c r="A189" s="27">
        <v>42087</v>
      </c>
      <c r="B189" s="5">
        <v>45</v>
      </c>
      <c r="C189" s="25">
        <v>496</v>
      </c>
    </row>
    <row r="190" spans="1:3" x14ac:dyDescent="0.25">
      <c r="A190" s="27">
        <v>42088</v>
      </c>
      <c r="B190" s="5">
        <v>45</v>
      </c>
      <c r="C190" s="25">
        <v>514</v>
      </c>
    </row>
    <row r="191" spans="1:3" x14ac:dyDescent="0.25">
      <c r="A191" s="27">
        <v>42089</v>
      </c>
      <c r="B191" s="5">
        <v>46</v>
      </c>
      <c r="C191" s="25">
        <v>350</v>
      </c>
    </row>
    <row r="192" spans="1:3" x14ac:dyDescent="0.25">
      <c r="A192" s="27">
        <v>42090</v>
      </c>
      <c r="B192" s="5">
        <v>33</v>
      </c>
      <c r="C192" s="25">
        <v>697.5</v>
      </c>
    </row>
    <row r="193" spans="1:3" x14ac:dyDescent="0.25">
      <c r="A193" s="27">
        <v>42091</v>
      </c>
      <c r="B193" s="5">
        <v>37</v>
      </c>
      <c r="C193" s="25">
        <v>258</v>
      </c>
    </row>
    <row r="194" spans="1:3" x14ac:dyDescent="0.25">
      <c r="A194" s="27">
        <v>42092</v>
      </c>
      <c r="B194" s="5">
        <v>24</v>
      </c>
      <c r="C194" s="25">
        <v>257.5</v>
      </c>
    </row>
    <row r="195" spans="1:3" x14ac:dyDescent="0.25">
      <c r="A195" s="27">
        <v>42093</v>
      </c>
      <c r="B195" s="5">
        <v>36</v>
      </c>
      <c r="C195" s="25">
        <v>313.89999999999998</v>
      </c>
    </row>
    <row r="196" spans="1:3" x14ac:dyDescent="0.25">
      <c r="A196" s="27">
        <v>42094</v>
      </c>
      <c r="B196" s="5">
        <v>37</v>
      </c>
      <c r="C196" s="25">
        <v>481.59999999999997</v>
      </c>
    </row>
    <row r="197" spans="1:3" x14ac:dyDescent="0.25">
      <c r="A197" s="27">
        <v>42095</v>
      </c>
      <c r="B197" s="5">
        <v>47</v>
      </c>
      <c r="C197" s="25">
        <v>594</v>
      </c>
    </row>
    <row r="198" spans="1:3" x14ac:dyDescent="0.25">
      <c r="A198" s="27">
        <v>42096</v>
      </c>
      <c r="B198" s="5">
        <v>64</v>
      </c>
      <c r="C198" s="25">
        <v>442.5</v>
      </c>
    </row>
    <row r="199" spans="1:3" x14ac:dyDescent="0.25">
      <c r="A199" s="27">
        <v>42097</v>
      </c>
      <c r="B199" s="5">
        <v>60</v>
      </c>
      <c r="C199" s="25">
        <v>397.5</v>
      </c>
    </row>
    <row r="200" spans="1:3" x14ac:dyDescent="0.25">
      <c r="A200" s="27">
        <v>42098</v>
      </c>
      <c r="B200" s="5">
        <v>50</v>
      </c>
      <c r="C200" s="25">
        <v>272</v>
      </c>
    </row>
    <row r="201" spans="1:3" x14ac:dyDescent="0.25">
      <c r="A201" s="27">
        <v>42099</v>
      </c>
      <c r="B201" s="5">
        <v>62</v>
      </c>
      <c r="C201" s="25">
        <v>208.5</v>
      </c>
    </row>
    <row r="202" spans="1:3" x14ac:dyDescent="0.25">
      <c r="A202" s="27">
        <v>42100</v>
      </c>
      <c r="B202" s="5">
        <v>50</v>
      </c>
      <c r="C202" s="25">
        <v>200</v>
      </c>
    </row>
    <row r="203" spans="1:3" x14ac:dyDescent="0.25">
      <c r="A203" s="27">
        <v>42101</v>
      </c>
      <c r="B203" s="5">
        <v>62</v>
      </c>
      <c r="C203" s="25">
        <v>301.5</v>
      </c>
    </row>
    <row r="204" spans="1:3" x14ac:dyDescent="0.25">
      <c r="A204" s="27">
        <v>42102</v>
      </c>
      <c r="B204" s="5">
        <v>68</v>
      </c>
      <c r="C204" s="25">
        <v>187</v>
      </c>
    </row>
    <row r="205" spans="1:3" x14ac:dyDescent="0.25">
      <c r="A205" s="27">
        <v>42103</v>
      </c>
      <c r="B205" s="5">
        <v>65</v>
      </c>
      <c r="C205" s="25">
        <v>150</v>
      </c>
    </row>
    <row r="206" spans="1:3" x14ac:dyDescent="0.25">
      <c r="A206" s="27">
        <v>42104</v>
      </c>
      <c r="B206" s="5">
        <v>57</v>
      </c>
      <c r="C206" s="25">
        <v>445.5</v>
      </c>
    </row>
    <row r="207" spans="1:3" x14ac:dyDescent="0.25">
      <c r="A207" s="27">
        <v>42105</v>
      </c>
      <c r="B207" s="5">
        <v>53</v>
      </c>
      <c r="C207" s="25">
        <v>498</v>
      </c>
    </row>
    <row r="208" spans="1:3" x14ac:dyDescent="0.25">
      <c r="A208" s="27">
        <v>42106</v>
      </c>
      <c r="B208" s="5">
        <v>43</v>
      </c>
      <c r="C208" s="25">
        <v>599.85</v>
      </c>
    </row>
    <row r="209" spans="1:3" x14ac:dyDescent="0.25">
      <c r="A209" s="27">
        <v>42107</v>
      </c>
      <c r="B209" s="5">
        <v>39</v>
      </c>
      <c r="C209" s="25">
        <v>393.45</v>
      </c>
    </row>
    <row r="210" spans="1:3" x14ac:dyDescent="0.25">
      <c r="A210" s="27">
        <v>42108</v>
      </c>
      <c r="B210" s="5">
        <v>61</v>
      </c>
      <c r="C210" s="25">
        <v>196.5</v>
      </c>
    </row>
    <row r="211" spans="1:3" x14ac:dyDescent="0.25">
      <c r="A211" s="27">
        <v>42109</v>
      </c>
      <c r="B211" s="5">
        <v>42</v>
      </c>
      <c r="C211" s="25">
        <v>457.95</v>
      </c>
    </row>
    <row r="212" spans="1:3" x14ac:dyDescent="0.25">
      <c r="A212" s="27">
        <v>42110</v>
      </c>
      <c r="B212" s="5">
        <v>42</v>
      </c>
      <c r="C212" s="25">
        <v>225.75</v>
      </c>
    </row>
    <row r="213" spans="1:3" x14ac:dyDescent="0.25">
      <c r="A213" s="27">
        <v>42111</v>
      </c>
      <c r="B213" s="5">
        <v>52</v>
      </c>
      <c r="C213" s="25">
        <v>598</v>
      </c>
    </row>
    <row r="214" spans="1:3" x14ac:dyDescent="0.25">
      <c r="A214" s="27">
        <v>42112</v>
      </c>
      <c r="B214" s="5">
        <v>68</v>
      </c>
      <c r="C214" s="25">
        <v>268</v>
      </c>
    </row>
    <row r="215" spans="1:3" x14ac:dyDescent="0.25">
      <c r="A215" s="27">
        <v>42113</v>
      </c>
      <c r="B215" s="5">
        <v>50</v>
      </c>
      <c r="C215" s="25">
        <v>468</v>
      </c>
    </row>
    <row r="216" spans="1:3" x14ac:dyDescent="0.25">
      <c r="A216" s="27">
        <v>42114</v>
      </c>
      <c r="B216" s="5">
        <v>46</v>
      </c>
      <c r="C216" s="25">
        <v>236</v>
      </c>
    </row>
    <row r="217" spans="1:3" x14ac:dyDescent="0.25">
      <c r="A217" s="27">
        <v>42115</v>
      </c>
      <c r="B217" s="5">
        <v>58</v>
      </c>
      <c r="C217" s="25">
        <v>415.5</v>
      </c>
    </row>
    <row r="218" spans="1:3" x14ac:dyDescent="0.25">
      <c r="A218" s="27">
        <v>42116</v>
      </c>
      <c r="B218" s="5">
        <v>56</v>
      </c>
      <c r="C218" s="25">
        <v>418.5</v>
      </c>
    </row>
    <row r="219" spans="1:3" x14ac:dyDescent="0.25">
      <c r="A219" s="27">
        <v>42117</v>
      </c>
      <c r="B219" s="5">
        <v>61</v>
      </c>
      <c r="C219" s="25">
        <v>279</v>
      </c>
    </row>
    <row r="220" spans="1:3" x14ac:dyDescent="0.25">
      <c r="A220" s="27">
        <v>42118</v>
      </c>
      <c r="B220" s="5">
        <v>56</v>
      </c>
      <c r="C220" s="25">
        <v>195</v>
      </c>
    </row>
    <row r="221" spans="1:3" x14ac:dyDescent="0.25">
      <c r="A221" s="27">
        <v>42119</v>
      </c>
      <c r="B221" s="5">
        <v>61</v>
      </c>
      <c r="C221" s="25">
        <v>325.5</v>
      </c>
    </row>
    <row r="222" spans="1:3" x14ac:dyDescent="0.25">
      <c r="A222" s="27">
        <v>42120</v>
      </c>
      <c r="B222" s="5">
        <v>67</v>
      </c>
      <c r="C222" s="25">
        <v>283</v>
      </c>
    </row>
    <row r="223" spans="1:3" x14ac:dyDescent="0.25">
      <c r="A223" s="27">
        <v>42121</v>
      </c>
      <c r="B223" s="5">
        <v>68</v>
      </c>
      <c r="C223" s="25">
        <v>281</v>
      </c>
    </row>
    <row r="224" spans="1:3" x14ac:dyDescent="0.25">
      <c r="A224" s="27">
        <v>42122</v>
      </c>
      <c r="B224" s="5">
        <v>61</v>
      </c>
      <c r="C224" s="25">
        <v>313.5</v>
      </c>
    </row>
    <row r="225" spans="1:3" x14ac:dyDescent="0.25">
      <c r="A225" s="27">
        <v>42123</v>
      </c>
      <c r="B225" s="5">
        <v>52</v>
      </c>
      <c r="C225" s="25">
        <v>466</v>
      </c>
    </row>
    <row r="226" spans="1:3" x14ac:dyDescent="0.25">
      <c r="A226" s="27">
        <v>42124</v>
      </c>
      <c r="B226" s="5">
        <v>63</v>
      </c>
      <c r="C226" s="25">
        <v>351</v>
      </c>
    </row>
    <row r="227" spans="1:3" x14ac:dyDescent="0.25">
      <c r="A227" s="27">
        <v>42125</v>
      </c>
      <c r="B227" s="5">
        <v>80</v>
      </c>
      <c r="C227" s="25">
        <v>226</v>
      </c>
    </row>
    <row r="228" spans="1:3" x14ac:dyDescent="0.25">
      <c r="A228" s="27">
        <v>42126</v>
      </c>
      <c r="B228" s="5">
        <v>75</v>
      </c>
      <c r="C228" s="25">
        <v>165</v>
      </c>
    </row>
    <row r="229" spans="1:3" x14ac:dyDescent="0.25">
      <c r="A229" s="27">
        <v>42127</v>
      </c>
      <c r="B229" s="5">
        <v>51</v>
      </c>
      <c r="C229" s="25">
        <v>532</v>
      </c>
    </row>
    <row r="230" spans="1:3" x14ac:dyDescent="0.25">
      <c r="A230" s="27">
        <v>42128</v>
      </c>
      <c r="B230" s="5">
        <v>44</v>
      </c>
      <c r="C230" s="25">
        <v>410</v>
      </c>
    </row>
    <row r="231" spans="1:3" x14ac:dyDescent="0.25">
      <c r="A231" s="27">
        <v>42129</v>
      </c>
      <c r="B231" s="5">
        <v>79</v>
      </c>
      <c r="C231" s="25">
        <v>121</v>
      </c>
    </row>
    <row r="232" spans="1:3" x14ac:dyDescent="0.25">
      <c r="A232" s="27">
        <v>42130</v>
      </c>
      <c r="B232" s="5">
        <v>61</v>
      </c>
      <c r="C232" s="25">
        <v>340.5</v>
      </c>
    </row>
    <row r="233" spans="1:3" x14ac:dyDescent="0.25">
      <c r="A233" s="27">
        <v>42131</v>
      </c>
      <c r="B233" s="5">
        <v>49</v>
      </c>
      <c r="C233" s="25">
        <v>264</v>
      </c>
    </row>
    <row r="234" spans="1:3" x14ac:dyDescent="0.25">
      <c r="A234" s="27">
        <v>42132</v>
      </c>
      <c r="B234" s="5">
        <v>80</v>
      </c>
      <c r="C234" s="25">
        <v>212</v>
      </c>
    </row>
    <row r="235" spans="1:3" x14ac:dyDescent="0.25">
      <c r="A235" s="27">
        <v>42133</v>
      </c>
      <c r="B235" s="5">
        <v>47</v>
      </c>
      <c r="C235" s="25">
        <v>590</v>
      </c>
    </row>
    <row r="236" spans="1:3" x14ac:dyDescent="0.25">
      <c r="A236" s="27">
        <v>42134</v>
      </c>
      <c r="B236" s="5">
        <v>77</v>
      </c>
      <c r="C236" s="25">
        <v>153</v>
      </c>
    </row>
    <row r="237" spans="1:3" x14ac:dyDescent="0.25">
      <c r="A237" s="27">
        <v>42135</v>
      </c>
      <c r="B237" s="5">
        <v>60</v>
      </c>
      <c r="C237" s="25">
        <v>202.5</v>
      </c>
    </row>
    <row r="238" spans="1:3" x14ac:dyDescent="0.25">
      <c r="A238" s="27">
        <v>42136</v>
      </c>
      <c r="B238" s="5">
        <v>54</v>
      </c>
      <c r="C238" s="25">
        <v>564</v>
      </c>
    </row>
    <row r="239" spans="1:3" x14ac:dyDescent="0.25">
      <c r="A239" s="27">
        <v>42137</v>
      </c>
      <c r="B239" s="5">
        <v>44</v>
      </c>
      <c r="C239" s="25">
        <v>326</v>
      </c>
    </row>
    <row r="240" spans="1:3" x14ac:dyDescent="0.25">
      <c r="A240" s="27">
        <v>42138</v>
      </c>
      <c r="B240" s="5">
        <v>50</v>
      </c>
      <c r="C240" s="25">
        <v>308</v>
      </c>
    </row>
    <row r="241" spans="1:3" x14ac:dyDescent="0.25">
      <c r="A241" s="27">
        <v>42139</v>
      </c>
      <c r="B241" s="5">
        <v>69</v>
      </c>
      <c r="C241" s="25">
        <v>220</v>
      </c>
    </row>
    <row r="242" spans="1:3" x14ac:dyDescent="0.25">
      <c r="A242" s="27">
        <v>42140</v>
      </c>
      <c r="B242" s="5">
        <v>59</v>
      </c>
      <c r="C242" s="25">
        <v>448.5</v>
      </c>
    </row>
    <row r="243" spans="1:3" x14ac:dyDescent="0.25">
      <c r="A243" s="27">
        <v>42141</v>
      </c>
      <c r="B243" s="5">
        <v>81</v>
      </c>
      <c r="C243" s="25">
        <v>239</v>
      </c>
    </row>
    <row r="244" spans="1:3" x14ac:dyDescent="0.25">
      <c r="A244" s="27">
        <v>42142</v>
      </c>
      <c r="B244" s="5">
        <v>82</v>
      </c>
      <c r="C244" s="25">
        <v>227</v>
      </c>
    </row>
    <row r="245" spans="1:3" x14ac:dyDescent="0.25">
      <c r="A245" s="27">
        <v>42143</v>
      </c>
      <c r="B245" s="5">
        <v>59</v>
      </c>
      <c r="C245" s="25">
        <v>222</v>
      </c>
    </row>
    <row r="246" spans="1:3" x14ac:dyDescent="0.25">
      <c r="A246" s="27">
        <v>42144</v>
      </c>
      <c r="B246" s="5">
        <v>47</v>
      </c>
      <c r="C246" s="25">
        <v>282</v>
      </c>
    </row>
    <row r="247" spans="1:3" x14ac:dyDescent="0.25">
      <c r="A247" s="27">
        <v>42145</v>
      </c>
      <c r="B247" s="5">
        <v>71</v>
      </c>
      <c r="C247" s="25">
        <v>225</v>
      </c>
    </row>
    <row r="248" spans="1:3" x14ac:dyDescent="0.25">
      <c r="A248" s="27">
        <v>42146</v>
      </c>
      <c r="B248" s="5">
        <v>45</v>
      </c>
      <c r="C248" s="25">
        <v>332</v>
      </c>
    </row>
    <row r="249" spans="1:3" x14ac:dyDescent="0.25">
      <c r="A249" s="27">
        <v>42147</v>
      </c>
      <c r="B249" s="5">
        <v>65</v>
      </c>
      <c r="C249" s="25">
        <v>178</v>
      </c>
    </row>
    <row r="250" spans="1:3" x14ac:dyDescent="0.25">
      <c r="A250" s="27">
        <v>42148</v>
      </c>
      <c r="B250" s="5">
        <v>78</v>
      </c>
      <c r="C250" s="25">
        <v>290</v>
      </c>
    </row>
    <row r="251" spans="1:3" x14ac:dyDescent="0.25">
      <c r="A251" s="27">
        <v>42149</v>
      </c>
      <c r="B251" s="5">
        <v>54</v>
      </c>
      <c r="C251" s="25">
        <v>246</v>
      </c>
    </row>
    <row r="252" spans="1:3" x14ac:dyDescent="0.25">
      <c r="A252" s="27">
        <v>42150</v>
      </c>
      <c r="B252" s="5">
        <v>46</v>
      </c>
      <c r="C252" s="25">
        <v>598</v>
      </c>
    </row>
    <row r="253" spans="1:3" x14ac:dyDescent="0.25">
      <c r="A253" s="27">
        <v>42151</v>
      </c>
      <c r="B253" s="5">
        <v>81</v>
      </c>
      <c r="C253" s="25">
        <v>186</v>
      </c>
    </row>
    <row r="254" spans="1:3" x14ac:dyDescent="0.25">
      <c r="A254" s="27">
        <v>42152</v>
      </c>
      <c r="B254" s="5">
        <v>52</v>
      </c>
      <c r="C254" s="25">
        <v>584</v>
      </c>
    </row>
    <row r="255" spans="1:3" x14ac:dyDescent="0.25">
      <c r="A255" s="27">
        <v>42153</v>
      </c>
      <c r="B255" s="5">
        <v>79</v>
      </c>
      <c r="C255" s="25">
        <v>259</v>
      </c>
    </row>
    <row r="256" spans="1:3" x14ac:dyDescent="0.25">
      <c r="A256" s="27">
        <v>42154</v>
      </c>
      <c r="B256" s="5">
        <v>77</v>
      </c>
      <c r="C256" s="25">
        <v>162</v>
      </c>
    </row>
    <row r="257" spans="1:3" x14ac:dyDescent="0.25">
      <c r="A257" s="27">
        <v>42155</v>
      </c>
      <c r="B257" s="5">
        <v>66</v>
      </c>
      <c r="C257" s="25">
        <v>162</v>
      </c>
    </row>
    <row r="258" spans="1:3" x14ac:dyDescent="0.25">
      <c r="A258" s="27">
        <v>42156</v>
      </c>
      <c r="B258" s="5">
        <v>60</v>
      </c>
      <c r="C258" s="25">
        <v>300</v>
      </c>
    </row>
    <row r="259" spans="1:3" x14ac:dyDescent="0.25">
      <c r="A259" s="27">
        <v>42157</v>
      </c>
      <c r="B259" s="5">
        <v>66</v>
      </c>
      <c r="C259" s="25">
        <v>228</v>
      </c>
    </row>
    <row r="260" spans="1:3" x14ac:dyDescent="0.25">
      <c r="A260" s="27">
        <v>42158</v>
      </c>
      <c r="B260" s="5">
        <v>63</v>
      </c>
      <c r="C260" s="25">
        <v>336</v>
      </c>
    </row>
    <row r="261" spans="1:3" x14ac:dyDescent="0.25">
      <c r="A261" s="27">
        <v>42159</v>
      </c>
      <c r="B261" s="5">
        <v>76</v>
      </c>
      <c r="C261" s="25">
        <v>164</v>
      </c>
    </row>
    <row r="262" spans="1:3" x14ac:dyDescent="0.25">
      <c r="A262" s="27">
        <v>42160</v>
      </c>
      <c r="B262" s="5">
        <v>64</v>
      </c>
      <c r="C262" s="25">
        <v>238.5</v>
      </c>
    </row>
    <row r="263" spans="1:3" x14ac:dyDescent="0.25">
      <c r="A263" s="27">
        <v>42161</v>
      </c>
      <c r="B263" s="5">
        <v>54</v>
      </c>
      <c r="C263" s="25">
        <v>548</v>
      </c>
    </row>
    <row r="264" spans="1:3" x14ac:dyDescent="0.25">
      <c r="A264" s="27">
        <v>42162</v>
      </c>
      <c r="B264" s="5">
        <v>62</v>
      </c>
      <c r="C264" s="25">
        <v>187.5</v>
      </c>
    </row>
    <row r="265" spans="1:3" x14ac:dyDescent="0.25">
      <c r="A265" s="27">
        <v>42163</v>
      </c>
      <c r="B265" s="5">
        <v>75</v>
      </c>
      <c r="C265" s="25">
        <v>208</v>
      </c>
    </row>
    <row r="266" spans="1:3" x14ac:dyDescent="0.25">
      <c r="A266" s="27">
        <v>42164</v>
      </c>
      <c r="B266" s="5">
        <v>60</v>
      </c>
      <c r="C266" s="25">
        <v>153</v>
      </c>
    </row>
    <row r="267" spans="1:3" x14ac:dyDescent="0.25">
      <c r="A267" s="27">
        <v>42165</v>
      </c>
      <c r="B267" s="5">
        <v>61</v>
      </c>
      <c r="C267" s="25">
        <v>343.5</v>
      </c>
    </row>
    <row r="268" spans="1:3" x14ac:dyDescent="0.25">
      <c r="A268" s="27">
        <v>42166</v>
      </c>
      <c r="B268" s="5">
        <v>74</v>
      </c>
      <c r="C268" s="25">
        <v>275</v>
      </c>
    </row>
    <row r="269" spans="1:3" x14ac:dyDescent="0.25">
      <c r="A269" s="27">
        <v>42167</v>
      </c>
      <c r="B269" s="5">
        <v>72</v>
      </c>
      <c r="C269" s="25">
        <v>138</v>
      </c>
    </row>
    <row r="270" spans="1:3" x14ac:dyDescent="0.25">
      <c r="A270" s="27">
        <v>42168</v>
      </c>
      <c r="B270" s="5">
        <v>77</v>
      </c>
      <c r="C270" s="25">
        <v>168</v>
      </c>
    </row>
    <row r="271" spans="1:3" x14ac:dyDescent="0.25">
      <c r="A271" s="27">
        <v>42169</v>
      </c>
      <c r="B271" s="5">
        <v>56</v>
      </c>
      <c r="C271" s="25">
        <v>289.5</v>
      </c>
    </row>
    <row r="272" spans="1:3" x14ac:dyDescent="0.25">
      <c r="A272" s="27">
        <v>42170</v>
      </c>
      <c r="B272" s="5">
        <v>73</v>
      </c>
      <c r="C272" s="25">
        <v>156</v>
      </c>
    </row>
    <row r="273" spans="1:3" x14ac:dyDescent="0.25">
      <c r="A273" s="27">
        <v>42171</v>
      </c>
      <c r="B273" s="5">
        <v>60</v>
      </c>
      <c r="C273" s="25">
        <v>345</v>
      </c>
    </row>
    <row r="274" spans="1:3" x14ac:dyDescent="0.25">
      <c r="A274" s="27">
        <v>42172</v>
      </c>
      <c r="B274" s="5">
        <v>72</v>
      </c>
      <c r="C274" s="25">
        <v>292</v>
      </c>
    </row>
    <row r="275" spans="1:3" x14ac:dyDescent="0.25">
      <c r="A275" s="27">
        <v>42173</v>
      </c>
      <c r="B275" s="5">
        <v>66</v>
      </c>
      <c r="C275" s="25">
        <v>100</v>
      </c>
    </row>
    <row r="276" spans="1:3" x14ac:dyDescent="0.25">
      <c r="A276" s="27">
        <v>42174</v>
      </c>
      <c r="B276" s="5">
        <v>57</v>
      </c>
      <c r="C276" s="25">
        <v>355.5</v>
      </c>
    </row>
    <row r="277" spans="1:3" x14ac:dyDescent="0.25">
      <c r="A277" s="27">
        <v>42175</v>
      </c>
      <c r="B277" s="5">
        <v>57</v>
      </c>
      <c r="C277" s="25">
        <v>171</v>
      </c>
    </row>
    <row r="278" spans="1:3" x14ac:dyDescent="0.25">
      <c r="A278" s="27">
        <v>42176</v>
      </c>
      <c r="B278" s="5">
        <v>78</v>
      </c>
      <c r="C278" s="25">
        <v>253</v>
      </c>
    </row>
    <row r="279" spans="1:3" x14ac:dyDescent="0.25">
      <c r="A279" s="27">
        <v>42177</v>
      </c>
      <c r="B279" s="5">
        <v>56</v>
      </c>
      <c r="C279" s="25">
        <v>303</v>
      </c>
    </row>
    <row r="280" spans="1:3" x14ac:dyDescent="0.25">
      <c r="A280" s="27">
        <v>42178</v>
      </c>
      <c r="B280" s="5">
        <v>59</v>
      </c>
      <c r="C280" s="25">
        <v>319.5</v>
      </c>
    </row>
    <row r="281" spans="1:3" x14ac:dyDescent="0.25">
      <c r="A281" s="27">
        <v>42179</v>
      </c>
      <c r="B281" s="5">
        <v>71</v>
      </c>
      <c r="C281" s="25">
        <v>115</v>
      </c>
    </row>
    <row r="282" spans="1:3" x14ac:dyDescent="0.25">
      <c r="A282" s="27">
        <v>42180</v>
      </c>
      <c r="B282" s="5">
        <v>66</v>
      </c>
      <c r="C282" s="25">
        <v>133</v>
      </c>
    </row>
    <row r="283" spans="1:3" x14ac:dyDescent="0.25">
      <c r="A283" s="27">
        <v>42181</v>
      </c>
      <c r="B283" s="5">
        <v>58</v>
      </c>
      <c r="C283" s="25">
        <v>318</v>
      </c>
    </row>
    <row r="284" spans="1:3" x14ac:dyDescent="0.25">
      <c r="A284" s="27">
        <v>42182</v>
      </c>
      <c r="B284" s="5">
        <v>67</v>
      </c>
      <c r="C284" s="25">
        <v>137</v>
      </c>
    </row>
    <row r="285" spans="1:3" x14ac:dyDescent="0.25">
      <c r="A285" s="27">
        <v>42183</v>
      </c>
      <c r="B285" s="5">
        <v>66</v>
      </c>
      <c r="C285" s="25">
        <v>275</v>
      </c>
    </row>
    <row r="286" spans="1:3" x14ac:dyDescent="0.25">
      <c r="A286" s="27">
        <v>42184</v>
      </c>
      <c r="B286" s="5">
        <v>76</v>
      </c>
      <c r="C286" s="25">
        <v>132</v>
      </c>
    </row>
    <row r="287" spans="1:3" x14ac:dyDescent="0.25">
      <c r="A287" s="27">
        <v>42185</v>
      </c>
      <c r="B287" s="5">
        <v>57</v>
      </c>
      <c r="C287" s="25">
        <v>244.5</v>
      </c>
    </row>
    <row r="288" spans="1:3" x14ac:dyDescent="0.25">
      <c r="A288" s="27">
        <v>42186</v>
      </c>
      <c r="B288" s="5">
        <v>72</v>
      </c>
      <c r="C288" s="25">
        <v>135</v>
      </c>
    </row>
    <row r="289" spans="1:3" x14ac:dyDescent="0.25">
      <c r="A289" s="27">
        <v>42187</v>
      </c>
      <c r="B289" s="5">
        <v>62</v>
      </c>
      <c r="C289" s="25">
        <v>246</v>
      </c>
    </row>
    <row r="290" spans="1:3" x14ac:dyDescent="0.25">
      <c r="A290" s="27">
        <v>42188</v>
      </c>
      <c r="B290" s="5">
        <v>79</v>
      </c>
      <c r="C290" s="25">
        <v>222</v>
      </c>
    </row>
    <row r="291" spans="1:3" x14ac:dyDescent="0.25">
      <c r="A291" s="27">
        <v>42189</v>
      </c>
      <c r="B291" s="5">
        <v>83</v>
      </c>
      <c r="C291" s="25">
        <v>297</v>
      </c>
    </row>
    <row r="292" spans="1:3" x14ac:dyDescent="0.25">
      <c r="A292" s="27">
        <v>42190</v>
      </c>
      <c r="B292" s="5">
        <v>71</v>
      </c>
      <c r="C292" s="25">
        <v>173</v>
      </c>
    </row>
    <row r="293" spans="1:3" x14ac:dyDescent="0.25">
      <c r="A293" s="27">
        <v>42191</v>
      </c>
      <c r="B293" s="5">
        <v>78</v>
      </c>
      <c r="C293" s="25">
        <v>154</v>
      </c>
    </row>
    <row r="294" spans="1:3" x14ac:dyDescent="0.25">
      <c r="A294" s="27">
        <v>42192</v>
      </c>
      <c r="B294" s="5">
        <v>70</v>
      </c>
      <c r="C294" s="25">
        <v>160</v>
      </c>
    </row>
    <row r="295" spans="1:3" x14ac:dyDescent="0.25">
      <c r="A295" s="27">
        <v>42193</v>
      </c>
      <c r="B295" s="5">
        <v>81</v>
      </c>
      <c r="C295" s="25">
        <v>139</v>
      </c>
    </row>
    <row r="296" spans="1:3" x14ac:dyDescent="0.25">
      <c r="A296" s="27">
        <v>42194</v>
      </c>
      <c r="B296" s="5">
        <v>74</v>
      </c>
      <c r="C296" s="25">
        <v>103</v>
      </c>
    </row>
    <row r="297" spans="1:3" x14ac:dyDescent="0.25">
      <c r="A297" s="27">
        <v>42195</v>
      </c>
      <c r="B297" s="5">
        <v>92</v>
      </c>
      <c r="C297" s="25">
        <v>508</v>
      </c>
    </row>
    <row r="298" spans="1:3" x14ac:dyDescent="0.25">
      <c r="A298" s="27">
        <v>42196</v>
      </c>
      <c r="B298" s="5">
        <v>78</v>
      </c>
      <c r="C298" s="25">
        <v>172</v>
      </c>
    </row>
    <row r="299" spans="1:3" x14ac:dyDescent="0.25">
      <c r="A299" s="27">
        <v>42197</v>
      </c>
      <c r="B299" s="5">
        <v>87</v>
      </c>
      <c r="C299" s="25">
        <v>429</v>
      </c>
    </row>
    <row r="300" spans="1:3" x14ac:dyDescent="0.25">
      <c r="A300" s="27">
        <v>42198</v>
      </c>
      <c r="B300" s="5">
        <v>62</v>
      </c>
      <c r="C300" s="25">
        <v>406.5</v>
      </c>
    </row>
    <row r="301" spans="1:3" x14ac:dyDescent="0.25">
      <c r="A301" s="27">
        <v>42199</v>
      </c>
      <c r="B301" s="5">
        <v>85</v>
      </c>
      <c r="C301" s="25">
        <v>340.5</v>
      </c>
    </row>
    <row r="302" spans="1:3" x14ac:dyDescent="0.25">
      <c r="A302" s="27">
        <v>42200</v>
      </c>
      <c r="B302" s="5">
        <v>92</v>
      </c>
      <c r="C302" s="25">
        <v>268</v>
      </c>
    </row>
    <row r="303" spans="1:3" x14ac:dyDescent="0.25">
      <c r="A303" s="27">
        <v>42201</v>
      </c>
      <c r="B303" s="5">
        <v>84</v>
      </c>
      <c r="C303" s="25">
        <v>235</v>
      </c>
    </row>
    <row r="304" spans="1:3" x14ac:dyDescent="0.25">
      <c r="A304" s="27">
        <v>42202</v>
      </c>
      <c r="B304" s="5">
        <v>90</v>
      </c>
      <c r="C304" s="25">
        <v>396</v>
      </c>
    </row>
    <row r="305" spans="1:3" x14ac:dyDescent="0.25">
      <c r="A305" s="27">
        <v>42203</v>
      </c>
      <c r="B305" s="5">
        <v>66</v>
      </c>
      <c r="C305" s="25">
        <v>254</v>
      </c>
    </row>
    <row r="306" spans="1:3" x14ac:dyDescent="0.25">
      <c r="A306" s="27">
        <v>42204</v>
      </c>
      <c r="B306" s="5">
        <v>67</v>
      </c>
      <c r="C306" s="25">
        <v>189</v>
      </c>
    </row>
    <row r="307" spans="1:3" x14ac:dyDescent="0.25">
      <c r="A307" s="27">
        <v>42205</v>
      </c>
      <c r="B307" s="5">
        <v>79</v>
      </c>
      <c r="C307" s="25">
        <v>293</v>
      </c>
    </row>
    <row r="308" spans="1:3" x14ac:dyDescent="0.25">
      <c r="A308" s="27">
        <v>42206</v>
      </c>
      <c r="B308" s="5">
        <v>74</v>
      </c>
      <c r="C308" s="25">
        <v>115</v>
      </c>
    </row>
    <row r="309" spans="1:3" x14ac:dyDescent="0.25">
      <c r="A309" s="27">
        <v>42207</v>
      </c>
      <c r="B309" s="5">
        <v>84</v>
      </c>
      <c r="C309" s="25">
        <v>181</v>
      </c>
    </row>
    <row r="310" spans="1:3" x14ac:dyDescent="0.25">
      <c r="A310" s="27">
        <v>42208</v>
      </c>
      <c r="B310" s="5">
        <v>73</v>
      </c>
      <c r="C310" s="25">
        <v>200</v>
      </c>
    </row>
    <row r="311" spans="1:3" x14ac:dyDescent="0.25">
      <c r="A311" s="27">
        <v>42209</v>
      </c>
      <c r="B311" s="5">
        <v>72</v>
      </c>
      <c r="C311" s="25">
        <v>234</v>
      </c>
    </row>
    <row r="312" spans="1:3" x14ac:dyDescent="0.25">
      <c r="A312" s="27">
        <v>42210</v>
      </c>
      <c r="B312" s="5">
        <v>89</v>
      </c>
      <c r="C312" s="25">
        <v>423</v>
      </c>
    </row>
    <row r="313" spans="1:3" x14ac:dyDescent="0.25">
      <c r="A313" s="27">
        <v>42211</v>
      </c>
      <c r="B313" s="5">
        <v>75</v>
      </c>
      <c r="C313" s="25">
        <v>102</v>
      </c>
    </row>
    <row r="314" spans="1:3" x14ac:dyDescent="0.25">
      <c r="A314" s="27">
        <v>42212</v>
      </c>
      <c r="B314" s="5">
        <v>80</v>
      </c>
      <c r="C314" s="25">
        <v>272</v>
      </c>
    </row>
    <row r="315" spans="1:3" x14ac:dyDescent="0.25">
      <c r="A315" s="27">
        <v>42213</v>
      </c>
      <c r="B315" s="5">
        <v>65</v>
      </c>
      <c r="C315" s="25">
        <v>159</v>
      </c>
    </row>
    <row r="316" spans="1:3" x14ac:dyDescent="0.25">
      <c r="A316" s="27">
        <v>42214</v>
      </c>
      <c r="B316" s="5">
        <v>71</v>
      </c>
      <c r="C316" s="25">
        <v>281</v>
      </c>
    </row>
    <row r="317" spans="1:3" x14ac:dyDescent="0.25">
      <c r="A317" s="27">
        <v>42215</v>
      </c>
      <c r="B317" s="5">
        <v>91</v>
      </c>
      <c r="C317" s="25">
        <v>210</v>
      </c>
    </row>
    <row r="318" spans="1:3" x14ac:dyDescent="0.25">
      <c r="A318" s="27">
        <v>42216</v>
      </c>
      <c r="B318" s="5">
        <v>89</v>
      </c>
      <c r="C318" s="25">
        <v>273</v>
      </c>
    </row>
    <row r="319" spans="1:3" x14ac:dyDescent="0.25">
      <c r="A319" s="27">
        <v>42217</v>
      </c>
      <c r="B319" s="5">
        <v>98</v>
      </c>
      <c r="C319" s="25">
        <v>310</v>
      </c>
    </row>
    <row r="320" spans="1:3" x14ac:dyDescent="0.25">
      <c r="A320" s="27">
        <v>42218</v>
      </c>
      <c r="B320" s="5">
        <v>91</v>
      </c>
      <c r="C320" s="25">
        <v>578</v>
      </c>
    </row>
    <row r="321" spans="1:3" x14ac:dyDescent="0.25">
      <c r="A321" s="27">
        <v>42219</v>
      </c>
      <c r="B321" s="5">
        <v>82</v>
      </c>
      <c r="C321" s="25">
        <v>300</v>
      </c>
    </row>
    <row r="322" spans="1:3" x14ac:dyDescent="0.25">
      <c r="A322" s="27">
        <v>42220</v>
      </c>
      <c r="B322" s="5">
        <v>93</v>
      </c>
      <c r="C322" s="25">
        <v>584</v>
      </c>
    </row>
    <row r="323" spans="1:3" x14ac:dyDescent="0.25">
      <c r="A323" s="27">
        <v>42221</v>
      </c>
      <c r="B323" s="5">
        <v>73</v>
      </c>
      <c r="C323" s="25">
        <v>159</v>
      </c>
    </row>
    <row r="324" spans="1:3" x14ac:dyDescent="0.25">
      <c r="A324" s="27">
        <v>42222</v>
      </c>
      <c r="B324" s="5">
        <v>99</v>
      </c>
      <c r="C324" s="25">
        <v>715</v>
      </c>
    </row>
    <row r="325" spans="1:3" x14ac:dyDescent="0.25">
      <c r="A325" s="27">
        <v>42223</v>
      </c>
      <c r="B325" s="5">
        <v>85</v>
      </c>
      <c r="C325" s="25">
        <v>426</v>
      </c>
    </row>
    <row r="326" spans="1:3" x14ac:dyDescent="0.25">
      <c r="A326" s="27">
        <v>42224</v>
      </c>
      <c r="B326" s="5">
        <v>71</v>
      </c>
      <c r="C326" s="25">
        <v>251</v>
      </c>
    </row>
    <row r="327" spans="1:3" x14ac:dyDescent="0.25">
      <c r="A327" s="27">
        <v>42225</v>
      </c>
      <c r="B327" s="5">
        <v>90</v>
      </c>
      <c r="C327" s="25">
        <v>294</v>
      </c>
    </row>
    <row r="328" spans="1:3" x14ac:dyDescent="0.25">
      <c r="A328" s="27">
        <v>42226</v>
      </c>
      <c r="B328" s="5">
        <v>71</v>
      </c>
      <c r="C328" s="25">
        <v>288</v>
      </c>
    </row>
    <row r="329" spans="1:3" x14ac:dyDescent="0.25">
      <c r="A329" s="27">
        <v>42227</v>
      </c>
      <c r="B329" s="5">
        <v>97</v>
      </c>
      <c r="C329" s="25">
        <v>740</v>
      </c>
    </row>
    <row r="330" spans="1:3" x14ac:dyDescent="0.25">
      <c r="A330" s="27">
        <v>42228</v>
      </c>
      <c r="B330" s="5">
        <v>100</v>
      </c>
      <c r="C330" s="25">
        <v>646.25</v>
      </c>
    </row>
    <row r="331" spans="1:3" x14ac:dyDescent="0.25">
      <c r="A331" s="27">
        <v>42229</v>
      </c>
      <c r="B331" s="5">
        <v>96</v>
      </c>
      <c r="C331" s="25">
        <v>337.5</v>
      </c>
    </row>
    <row r="332" spans="1:3" x14ac:dyDescent="0.25">
      <c r="A332" s="27">
        <v>42230</v>
      </c>
      <c r="B332" s="5">
        <v>75</v>
      </c>
      <c r="C332" s="25">
        <v>154</v>
      </c>
    </row>
    <row r="333" spans="1:3" x14ac:dyDescent="0.25">
      <c r="A333" s="27">
        <v>42231</v>
      </c>
      <c r="B333" s="5">
        <v>80</v>
      </c>
      <c r="C333" s="25">
        <v>153</v>
      </c>
    </row>
    <row r="334" spans="1:3" x14ac:dyDescent="0.25">
      <c r="A334" s="27">
        <v>42232</v>
      </c>
      <c r="B334" s="5">
        <v>74</v>
      </c>
      <c r="C334" s="25">
        <v>207</v>
      </c>
    </row>
    <row r="335" spans="1:3" x14ac:dyDescent="0.25">
      <c r="A335" s="27">
        <v>42233</v>
      </c>
      <c r="B335" s="5">
        <v>84</v>
      </c>
      <c r="C335" s="25">
        <v>151</v>
      </c>
    </row>
    <row r="336" spans="1:3" x14ac:dyDescent="0.25">
      <c r="A336" s="27">
        <v>42234</v>
      </c>
      <c r="B336" s="5">
        <v>94</v>
      </c>
      <c r="C336" s="25">
        <v>308</v>
      </c>
    </row>
    <row r="337" spans="1:3" x14ac:dyDescent="0.25">
      <c r="A337" s="27">
        <v>42235</v>
      </c>
      <c r="B337" s="5">
        <v>99</v>
      </c>
      <c r="C337" s="25">
        <v>285</v>
      </c>
    </row>
    <row r="338" spans="1:3" x14ac:dyDescent="0.25">
      <c r="A338" s="27">
        <v>42236</v>
      </c>
      <c r="B338" s="5">
        <v>94</v>
      </c>
      <c r="C338" s="25">
        <v>422</v>
      </c>
    </row>
    <row r="339" spans="1:3" x14ac:dyDescent="0.25">
      <c r="A339" s="27">
        <v>42237</v>
      </c>
      <c r="B339" s="5">
        <v>95</v>
      </c>
      <c r="C339" s="25">
        <v>400</v>
      </c>
    </row>
    <row r="340" spans="1:3" x14ac:dyDescent="0.25">
      <c r="A340" s="27">
        <v>42238</v>
      </c>
      <c r="B340" s="5">
        <v>88</v>
      </c>
      <c r="C340" s="25">
        <v>426</v>
      </c>
    </row>
    <row r="341" spans="1:3" x14ac:dyDescent="0.25">
      <c r="A341" s="27">
        <v>42239</v>
      </c>
      <c r="B341" s="5">
        <v>83</v>
      </c>
      <c r="C341" s="25">
        <v>182</v>
      </c>
    </row>
    <row r="342" spans="1:3" x14ac:dyDescent="0.25">
      <c r="A342" s="27">
        <v>42240</v>
      </c>
      <c r="B342" s="5">
        <v>89</v>
      </c>
      <c r="C342" s="25">
        <v>201</v>
      </c>
    </row>
    <row r="343" spans="1:3" x14ac:dyDescent="0.25">
      <c r="A343" s="27">
        <v>42241</v>
      </c>
      <c r="B343" s="5">
        <v>79</v>
      </c>
      <c r="C343" s="25">
        <v>294</v>
      </c>
    </row>
    <row r="344" spans="1:3" x14ac:dyDescent="0.25">
      <c r="A344" s="27">
        <v>42242</v>
      </c>
      <c r="B344" s="5">
        <v>92</v>
      </c>
      <c r="C344" s="25">
        <v>244</v>
      </c>
    </row>
    <row r="345" spans="1:3" x14ac:dyDescent="0.25">
      <c r="A345" s="27">
        <v>42243</v>
      </c>
      <c r="B345" s="5">
        <v>100</v>
      </c>
      <c r="C345" s="25">
        <v>379.5</v>
      </c>
    </row>
    <row r="346" spans="1:3" x14ac:dyDescent="0.25">
      <c r="A346" s="27">
        <v>42244</v>
      </c>
      <c r="B346" s="5">
        <v>80</v>
      </c>
      <c r="C346" s="25">
        <v>257</v>
      </c>
    </row>
    <row r="347" spans="1:3" x14ac:dyDescent="0.25">
      <c r="A347" s="27">
        <v>42245</v>
      </c>
      <c r="B347" s="5">
        <v>97</v>
      </c>
      <c r="C347" s="25">
        <v>590</v>
      </c>
    </row>
    <row r="348" spans="1:3" x14ac:dyDescent="0.25">
      <c r="A348" s="27">
        <v>42246</v>
      </c>
      <c r="B348" s="5">
        <v>70</v>
      </c>
      <c r="C348" s="25">
        <v>199</v>
      </c>
    </row>
    <row r="349" spans="1:3" x14ac:dyDescent="0.25">
      <c r="A349" s="27">
        <v>42247</v>
      </c>
      <c r="B349" s="5">
        <v>90</v>
      </c>
      <c r="C349" s="25">
        <v>248</v>
      </c>
    </row>
    <row r="350" spans="1:3" x14ac:dyDescent="0.25">
      <c r="A350" s="27">
        <v>42248</v>
      </c>
      <c r="B350" s="5">
        <v>75</v>
      </c>
      <c r="C350" s="25">
        <v>106</v>
      </c>
    </row>
    <row r="351" spans="1:3" x14ac:dyDescent="0.25">
      <c r="A351" s="27">
        <v>42249</v>
      </c>
      <c r="B351" s="5">
        <v>86</v>
      </c>
      <c r="C351" s="25">
        <v>217.5</v>
      </c>
    </row>
    <row r="352" spans="1:3" x14ac:dyDescent="0.25">
      <c r="A352" s="27">
        <v>42250</v>
      </c>
      <c r="B352" s="5">
        <v>91</v>
      </c>
      <c r="C352" s="25">
        <v>328</v>
      </c>
    </row>
    <row r="353" spans="1:3" x14ac:dyDescent="0.25">
      <c r="A353" s="27">
        <v>42251</v>
      </c>
      <c r="B353" s="5">
        <v>80</v>
      </c>
      <c r="C353" s="25">
        <v>133</v>
      </c>
    </row>
    <row r="354" spans="1:3" x14ac:dyDescent="0.25">
      <c r="A354" s="27">
        <v>42252</v>
      </c>
      <c r="B354" s="5">
        <v>73</v>
      </c>
      <c r="C354" s="25">
        <v>118</v>
      </c>
    </row>
    <row r="355" spans="1:3" x14ac:dyDescent="0.25">
      <c r="A355" s="27">
        <v>42253</v>
      </c>
      <c r="B355" s="5">
        <v>85</v>
      </c>
      <c r="C355" s="25">
        <v>442.5</v>
      </c>
    </row>
    <row r="356" spans="1:3" x14ac:dyDescent="0.25">
      <c r="A356" s="27">
        <v>42254</v>
      </c>
      <c r="B356" s="5">
        <v>95</v>
      </c>
      <c r="C356" s="25">
        <v>455</v>
      </c>
    </row>
    <row r="357" spans="1:3" x14ac:dyDescent="0.25">
      <c r="A357" s="27">
        <v>42255</v>
      </c>
      <c r="B357" s="5">
        <v>75</v>
      </c>
      <c r="C357" s="25">
        <v>188</v>
      </c>
    </row>
    <row r="358" spans="1:3" x14ac:dyDescent="0.25">
      <c r="A358" s="27">
        <v>42256</v>
      </c>
      <c r="B358" s="5">
        <v>87</v>
      </c>
      <c r="C358" s="25">
        <v>255</v>
      </c>
    </row>
    <row r="359" spans="1:3" x14ac:dyDescent="0.25">
      <c r="A359" s="27">
        <v>42257</v>
      </c>
      <c r="B359" s="5">
        <v>80</v>
      </c>
      <c r="C359" s="25">
        <v>294</v>
      </c>
    </row>
    <row r="360" spans="1:3" x14ac:dyDescent="0.25">
      <c r="A360" s="27">
        <v>42258</v>
      </c>
      <c r="B360" s="5">
        <v>88</v>
      </c>
      <c r="C360" s="25">
        <v>304.5</v>
      </c>
    </row>
    <row r="361" spans="1:3" x14ac:dyDescent="0.25">
      <c r="A361" s="27">
        <v>42259</v>
      </c>
      <c r="B361" s="5">
        <v>75</v>
      </c>
      <c r="C361" s="25">
        <v>138</v>
      </c>
    </row>
    <row r="362" spans="1:3" x14ac:dyDescent="0.25">
      <c r="A362" s="27">
        <v>42260</v>
      </c>
      <c r="B362" s="5">
        <v>68</v>
      </c>
      <c r="C362" s="25">
        <v>253</v>
      </c>
    </row>
    <row r="363" spans="1:3" x14ac:dyDescent="0.25">
      <c r="A363" s="27">
        <v>42261</v>
      </c>
      <c r="B363" s="5">
        <v>70</v>
      </c>
      <c r="C363" s="25">
        <v>180</v>
      </c>
    </row>
    <row r="364" spans="1:3" x14ac:dyDescent="0.25">
      <c r="A364" s="27">
        <v>42262</v>
      </c>
      <c r="B364" s="5">
        <v>76</v>
      </c>
      <c r="C364" s="25">
        <v>210</v>
      </c>
    </row>
    <row r="365" spans="1:3" x14ac:dyDescent="0.25">
      <c r="A365" s="27">
        <v>42263</v>
      </c>
      <c r="B365" s="5">
        <v>87</v>
      </c>
      <c r="C365" s="25">
        <v>436.5</v>
      </c>
    </row>
    <row r="366" spans="1:3" x14ac:dyDescent="0.25">
      <c r="A366" s="27">
        <v>42264</v>
      </c>
      <c r="B366" s="5">
        <v>90</v>
      </c>
      <c r="C366" s="25">
        <v>456</v>
      </c>
    </row>
    <row r="367" spans="1:3" x14ac:dyDescent="0.25">
      <c r="A367" s="27">
        <v>42265</v>
      </c>
      <c r="B367" s="5">
        <v>67</v>
      </c>
      <c r="C367" s="25">
        <v>273</v>
      </c>
    </row>
    <row r="368" spans="1:3" x14ac:dyDescent="0.25">
      <c r="A368" s="27">
        <v>42266</v>
      </c>
      <c r="B368" s="5">
        <v>70</v>
      </c>
      <c r="C368" s="25">
        <v>283</v>
      </c>
    </row>
    <row r="369" spans="1:3" x14ac:dyDescent="0.25">
      <c r="A369" s="27">
        <v>42267</v>
      </c>
      <c r="B369" s="5">
        <v>97</v>
      </c>
      <c r="C369" s="25">
        <v>345</v>
      </c>
    </row>
    <row r="370" spans="1:3" x14ac:dyDescent="0.25">
      <c r="A370" s="27">
        <v>42268</v>
      </c>
      <c r="B370" s="5">
        <v>90</v>
      </c>
      <c r="C370" s="25">
        <v>232</v>
      </c>
    </row>
    <row r="371" spans="1:3" x14ac:dyDescent="0.25">
      <c r="A371" s="27">
        <v>42269</v>
      </c>
      <c r="B371" s="5">
        <v>86</v>
      </c>
      <c r="C371" s="25">
        <v>301.5</v>
      </c>
    </row>
    <row r="372" spans="1:3" x14ac:dyDescent="0.25">
      <c r="A372" s="27">
        <v>42270</v>
      </c>
      <c r="B372" s="5">
        <v>83</v>
      </c>
      <c r="C372" s="25">
        <v>298</v>
      </c>
    </row>
    <row r="373" spans="1:3" x14ac:dyDescent="0.25">
      <c r="A373" s="27">
        <v>42271</v>
      </c>
      <c r="B373" s="5">
        <v>69</v>
      </c>
      <c r="C373" s="25">
        <v>283</v>
      </c>
    </row>
    <row r="374" spans="1:3" x14ac:dyDescent="0.25">
      <c r="A374" s="27">
        <v>42272</v>
      </c>
      <c r="B374" s="5">
        <v>68</v>
      </c>
      <c r="C374" s="25">
        <v>193</v>
      </c>
    </row>
    <row r="375" spans="1:3" x14ac:dyDescent="0.25">
      <c r="A375" s="27">
        <v>42273</v>
      </c>
      <c r="B375" s="5">
        <v>95</v>
      </c>
      <c r="C375" s="25">
        <v>742.5</v>
      </c>
    </row>
    <row r="376" spans="1:3" x14ac:dyDescent="0.25">
      <c r="A376" s="27">
        <v>42274</v>
      </c>
      <c r="B376" s="5">
        <v>93</v>
      </c>
      <c r="C376" s="25">
        <v>528</v>
      </c>
    </row>
    <row r="377" spans="1:3" x14ac:dyDescent="0.25">
      <c r="A377" s="27">
        <v>42275</v>
      </c>
      <c r="B377" s="5">
        <v>79</v>
      </c>
      <c r="C377" s="25">
        <v>204</v>
      </c>
    </row>
    <row r="378" spans="1:3" x14ac:dyDescent="0.25">
      <c r="A378" s="27">
        <v>42276</v>
      </c>
      <c r="B378" s="5">
        <v>87</v>
      </c>
      <c r="C378" s="25">
        <v>180</v>
      </c>
    </row>
    <row r="379" spans="1:3" x14ac:dyDescent="0.25">
      <c r="A379" s="27">
        <v>42277</v>
      </c>
      <c r="B379" s="5">
        <v>79</v>
      </c>
      <c r="C379" s="25">
        <v>230</v>
      </c>
    </row>
    <row r="380" spans="1:3" x14ac:dyDescent="0.25">
      <c r="A380" s="27">
        <v>42278</v>
      </c>
      <c r="B380" s="5">
        <v>85</v>
      </c>
      <c r="C380" s="25">
        <v>393</v>
      </c>
    </row>
    <row r="381" spans="1:3" x14ac:dyDescent="0.25">
      <c r="A381" s="27">
        <v>42279</v>
      </c>
      <c r="B381" s="5">
        <v>89</v>
      </c>
      <c r="C381" s="25">
        <v>310.5</v>
      </c>
    </row>
    <row r="382" spans="1:3" x14ac:dyDescent="0.25">
      <c r="A382" s="27">
        <v>42280</v>
      </c>
      <c r="B382" s="5">
        <v>71</v>
      </c>
      <c r="C382" s="25">
        <v>298</v>
      </c>
    </row>
    <row r="383" spans="1:3" x14ac:dyDescent="0.25">
      <c r="A383" s="27">
        <v>42281</v>
      </c>
      <c r="B383" s="5">
        <v>58</v>
      </c>
      <c r="C383" s="25">
        <v>424.5</v>
      </c>
    </row>
    <row r="384" spans="1:3" x14ac:dyDescent="0.25">
      <c r="A384" s="27">
        <v>42282</v>
      </c>
      <c r="B384" s="5">
        <v>66</v>
      </c>
      <c r="C384" s="25">
        <v>116</v>
      </c>
    </row>
    <row r="385" spans="1:3" x14ac:dyDescent="0.25">
      <c r="A385" s="27">
        <v>42283</v>
      </c>
      <c r="B385" s="5">
        <v>82</v>
      </c>
      <c r="C385" s="25">
        <v>288</v>
      </c>
    </row>
    <row r="386" spans="1:3" x14ac:dyDescent="0.25">
      <c r="A386" s="27">
        <v>42284</v>
      </c>
      <c r="B386" s="5">
        <v>56</v>
      </c>
      <c r="C386" s="25">
        <v>318</v>
      </c>
    </row>
    <row r="387" spans="1:3" x14ac:dyDescent="0.25">
      <c r="A387" s="27">
        <v>42285</v>
      </c>
      <c r="B387" s="5">
        <v>81</v>
      </c>
      <c r="C387" s="25">
        <v>291</v>
      </c>
    </row>
    <row r="388" spans="1:3" x14ac:dyDescent="0.25">
      <c r="A388" s="27">
        <v>42286</v>
      </c>
      <c r="B388" s="5">
        <v>57</v>
      </c>
      <c r="C388" s="25">
        <v>418.5</v>
      </c>
    </row>
    <row r="389" spans="1:3" x14ac:dyDescent="0.25">
      <c r="A389" s="27">
        <v>42287</v>
      </c>
      <c r="B389" s="5">
        <v>59</v>
      </c>
      <c r="C389" s="25">
        <v>159</v>
      </c>
    </row>
    <row r="390" spans="1:3" x14ac:dyDescent="0.25">
      <c r="A390" s="27">
        <v>42288</v>
      </c>
      <c r="B390" s="5">
        <v>54</v>
      </c>
      <c r="C390" s="25">
        <v>504</v>
      </c>
    </row>
    <row r="391" spans="1:3" x14ac:dyDescent="0.25">
      <c r="A391" s="27">
        <v>42289</v>
      </c>
      <c r="B391" s="5">
        <v>88</v>
      </c>
      <c r="C391" s="25">
        <v>231</v>
      </c>
    </row>
    <row r="392" spans="1:3" x14ac:dyDescent="0.25">
      <c r="A392" s="27">
        <v>42290</v>
      </c>
      <c r="B392" s="5">
        <v>83</v>
      </c>
      <c r="C392" s="25">
        <v>290</v>
      </c>
    </row>
    <row r="393" spans="1:3" x14ac:dyDescent="0.25">
      <c r="A393" s="27">
        <v>42291</v>
      </c>
      <c r="B393" s="5">
        <v>85</v>
      </c>
      <c r="C393" s="25">
        <v>303</v>
      </c>
    </row>
    <row r="394" spans="1:3" x14ac:dyDescent="0.25">
      <c r="A394" s="27">
        <v>42292</v>
      </c>
      <c r="B394" s="5">
        <v>85</v>
      </c>
      <c r="C394" s="25">
        <v>223.5</v>
      </c>
    </row>
    <row r="395" spans="1:3" x14ac:dyDescent="0.25">
      <c r="A395" s="27">
        <v>42293</v>
      </c>
      <c r="B395" s="5">
        <v>81</v>
      </c>
      <c r="C395" s="25">
        <v>300</v>
      </c>
    </row>
    <row r="396" spans="1:3" x14ac:dyDescent="0.25">
      <c r="A396" s="27">
        <v>42294</v>
      </c>
      <c r="B396" s="5">
        <v>73</v>
      </c>
      <c r="C396" s="25">
        <v>276</v>
      </c>
    </row>
    <row r="397" spans="1:3" x14ac:dyDescent="0.25">
      <c r="A397" s="27">
        <v>42295</v>
      </c>
      <c r="B397" s="5">
        <v>71</v>
      </c>
      <c r="C397" s="25">
        <v>142</v>
      </c>
    </row>
    <row r="398" spans="1:3" x14ac:dyDescent="0.25">
      <c r="A398" s="27">
        <v>42296</v>
      </c>
      <c r="B398" s="5">
        <v>87</v>
      </c>
      <c r="C398" s="25">
        <v>285</v>
      </c>
    </row>
    <row r="399" spans="1:3" x14ac:dyDescent="0.25">
      <c r="A399" s="27">
        <v>42297</v>
      </c>
      <c r="B399" s="5">
        <v>86</v>
      </c>
      <c r="C399" s="25">
        <v>396</v>
      </c>
    </row>
    <row r="400" spans="1:3" x14ac:dyDescent="0.25">
      <c r="A400" s="27">
        <v>42298</v>
      </c>
      <c r="B400" s="5">
        <v>79</v>
      </c>
      <c r="C400" s="25">
        <v>265</v>
      </c>
    </row>
    <row r="401" spans="1:3" x14ac:dyDescent="0.25">
      <c r="A401" s="27">
        <v>42299</v>
      </c>
      <c r="B401" s="5">
        <v>61</v>
      </c>
      <c r="C401" s="25">
        <v>151.5</v>
      </c>
    </row>
    <row r="402" spans="1:3" x14ac:dyDescent="0.25">
      <c r="A402" s="27">
        <v>42300</v>
      </c>
      <c r="B402" s="5">
        <v>60</v>
      </c>
      <c r="C402" s="25">
        <v>361.5</v>
      </c>
    </row>
    <row r="403" spans="1:3" x14ac:dyDescent="0.25">
      <c r="A403" s="27">
        <v>42301</v>
      </c>
      <c r="B403" s="5">
        <v>78</v>
      </c>
      <c r="C403" s="25">
        <v>210</v>
      </c>
    </row>
    <row r="404" spans="1:3" x14ac:dyDescent="0.25">
      <c r="A404" s="27">
        <v>42302</v>
      </c>
      <c r="B404" s="5">
        <v>81</v>
      </c>
      <c r="C404" s="25">
        <v>288</v>
      </c>
    </row>
    <row r="405" spans="1:3" x14ac:dyDescent="0.25">
      <c r="A405" s="27">
        <v>42303</v>
      </c>
      <c r="B405" s="5">
        <v>79</v>
      </c>
      <c r="C405" s="25">
        <v>174</v>
      </c>
    </row>
    <row r="406" spans="1:3" x14ac:dyDescent="0.25">
      <c r="A406" s="27">
        <v>42304</v>
      </c>
      <c r="B406" s="5">
        <v>68</v>
      </c>
      <c r="C406" s="25">
        <v>260</v>
      </c>
    </row>
    <row r="407" spans="1:3" x14ac:dyDescent="0.25">
      <c r="A407" s="27">
        <v>42305</v>
      </c>
      <c r="B407" s="5">
        <v>68</v>
      </c>
      <c r="C407" s="25">
        <v>197</v>
      </c>
    </row>
    <row r="408" spans="1:3" x14ac:dyDescent="0.25">
      <c r="A408" s="27">
        <v>42306</v>
      </c>
      <c r="B408" s="5">
        <v>60</v>
      </c>
      <c r="C408" s="25">
        <v>276</v>
      </c>
    </row>
    <row r="409" spans="1:3" x14ac:dyDescent="0.25">
      <c r="A409" s="27">
        <v>42307</v>
      </c>
      <c r="B409" s="5">
        <v>73</v>
      </c>
      <c r="C409" s="25">
        <v>137</v>
      </c>
    </row>
    <row r="410" spans="1:3" x14ac:dyDescent="0.25">
      <c r="A410" s="27">
        <v>42308</v>
      </c>
      <c r="B410" s="5">
        <v>74</v>
      </c>
      <c r="C410" s="25">
        <v>132</v>
      </c>
    </row>
    <row r="411" spans="1:3" x14ac:dyDescent="0.25">
      <c r="A411" s="27">
        <v>42309</v>
      </c>
      <c r="B411" s="5">
        <v>46</v>
      </c>
      <c r="C411" s="25">
        <v>224</v>
      </c>
    </row>
    <row r="412" spans="1:3" x14ac:dyDescent="0.25">
      <c r="A412" s="27">
        <v>42310</v>
      </c>
      <c r="B412" s="5">
        <v>66</v>
      </c>
      <c r="C412" s="25">
        <v>131</v>
      </c>
    </row>
    <row r="413" spans="1:3" x14ac:dyDescent="0.25">
      <c r="A413" s="27">
        <v>42311</v>
      </c>
      <c r="B413" s="5">
        <v>50</v>
      </c>
      <c r="C413" s="25">
        <v>210</v>
      </c>
    </row>
    <row r="414" spans="1:3" x14ac:dyDescent="0.25">
      <c r="A414" s="27">
        <v>42312</v>
      </c>
      <c r="B414" s="5">
        <v>49</v>
      </c>
      <c r="C414" s="25">
        <v>498</v>
      </c>
    </row>
    <row r="415" spans="1:3" x14ac:dyDescent="0.25">
      <c r="A415" s="27">
        <v>42313</v>
      </c>
      <c r="B415" s="5">
        <v>68</v>
      </c>
      <c r="C415" s="25">
        <v>284</v>
      </c>
    </row>
    <row r="416" spans="1:3" x14ac:dyDescent="0.25">
      <c r="A416" s="27">
        <v>42314</v>
      </c>
      <c r="B416" s="5">
        <v>63</v>
      </c>
      <c r="C416" s="25">
        <v>150</v>
      </c>
    </row>
    <row r="417" spans="1:3" x14ac:dyDescent="0.25">
      <c r="A417" s="27">
        <v>42315</v>
      </c>
      <c r="B417" s="5">
        <v>57</v>
      </c>
      <c r="C417" s="25">
        <v>289.5</v>
      </c>
    </row>
    <row r="418" spans="1:3" x14ac:dyDescent="0.25">
      <c r="A418" s="27">
        <v>42316</v>
      </c>
      <c r="B418" s="5">
        <v>62</v>
      </c>
      <c r="C418" s="25">
        <v>237</v>
      </c>
    </row>
    <row r="419" spans="1:3" x14ac:dyDescent="0.25">
      <c r="A419" s="27">
        <v>42317</v>
      </c>
      <c r="B419" s="5">
        <v>66</v>
      </c>
      <c r="C419" s="25">
        <v>136</v>
      </c>
    </row>
    <row r="420" spans="1:3" x14ac:dyDescent="0.25">
      <c r="A420" s="27">
        <v>42318</v>
      </c>
      <c r="B420" s="5">
        <v>62</v>
      </c>
      <c r="C420" s="25">
        <v>424.5</v>
      </c>
    </row>
    <row r="421" spans="1:3" x14ac:dyDescent="0.25">
      <c r="A421" s="27">
        <v>42319</v>
      </c>
      <c r="B421" s="5">
        <v>53</v>
      </c>
      <c r="C421" s="25">
        <v>574</v>
      </c>
    </row>
    <row r="422" spans="1:3" x14ac:dyDescent="0.25">
      <c r="A422" s="27">
        <v>42320</v>
      </c>
      <c r="B422" s="5">
        <v>63</v>
      </c>
      <c r="C422" s="25">
        <v>391.5</v>
      </c>
    </row>
    <row r="423" spans="1:3" x14ac:dyDescent="0.25">
      <c r="A423" s="27">
        <v>42321</v>
      </c>
      <c r="B423" s="5">
        <v>61</v>
      </c>
      <c r="C423" s="25">
        <v>382.5</v>
      </c>
    </row>
    <row r="424" spans="1:3" x14ac:dyDescent="0.25">
      <c r="A424" s="27">
        <v>42322</v>
      </c>
      <c r="B424" s="5">
        <v>64</v>
      </c>
      <c r="C424" s="25">
        <v>436.5</v>
      </c>
    </row>
    <row r="425" spans="1:3" x14ac:dyDescent="0.25">
      <c r="A425" s="27">
        <v>42323</v>
      </c>
      <c r="B425" s="5">
        <v>51</v>
      </c>
      <c r="C425" s="25">
        <v>578</v>
      </c>
    </row>
    <row r="426" spans="1:3" x14ac:dyDescent="0.25">
      <c r="A426" s="27">
        <v>42324</v>
      </c>
      <c r="B426" s="5">
        <v>56</v>
      </c>
      <c r="C426" s="25">
        <v>328.5</v>
      </c>
    </row>
    <row r="427" spans="1:3" x14ac:dyDescent="0.25">
      <c r="A427" s="27">
        <v>42325</v>
      </c>
      <c r="B427" s="5">
        <v>54</v>
      </c>
      <c r="C427" s="25">
        <v>590</v>
      </c>
    </row>
    <row r="428" spans="1:3" x14ac:dyDescent="0.25">
      <c r="A428" s="27">
        <v>42326</v>
      </c>
      <c r="B428" s="5">
        <v>53</v>
      </c>
      <c r="C428" s="25">
        <v>446</v>
      </c>
    </row>
    <row r="429" spans="1:3" x14ac:dyDescent="0.25">
      <c r="A429" s="27">
        <v>42327</v>
      </c>
      <c r="B429" s="5">
        <v>50</v>
      </c>
      <c r="C429" s="25">
        <v>226</v>
      </c>
    </row>
    <row r="430" spans="1:3" x14ac:dyDescent="0.25">
      <c r="A430" s="27">
        <v>42328</v>
      </c>
      <c r="B430" s="5">
        <v>68</v>
      </c>
      <c r="C430" s="25">
        <v>231</v>
      </c>
    </row>
    <row r="431" spans="1:3" x14ac:dyDescent="0.25">
      <c r="A431" s="27">
        <v>42329</v>
      </c>
      <c r="B431" s="5">
        <v>58</v>
      </c>
      <c r="C431" s="25">
        <v>315</v>
      </c>
    </row>
    <row r="432" spans="1:3" x14ac:dyDescent="0.25">
      <c r="A432" s="27">
        <v>42330</v>
      </c>
      <c r="B432" s="5">
        <v>49</v>
      </c>
      <c r="C432" s="25">
        <v>220</v>
      </c>
    </row>
    <row r="433" spans="1:3" x14ac:dyDescent="0.25">
      <c r="A433" s="27">
        <v>42331</v>
      </c>
      <c r="B433" s="5">
        <v>67</v>
      </c>
      <c r="C433" s="25">
        <v>264</v>
      </c>
    </row>
    <row r="434" spans="1:3" x14ac:dyDescent="0.25">
      <c r="A434" s="27">
        <v>42332</v>
      </c>
      <c r="B434" s="5">
        <v>49</v>
      </c>
      <c r="C434" s="25">
        <v>358</v>
      </c>
    </row>
    <row r="435" spans="1:3" x14ac:dyDescent="0.25">
      <c r="A435" s="27">
        <v>42333</v>
      </c>
      <c r="B435" s="5">
        <v>47</v>
      </c>
      <c r="C435" s="25">
        <v>498</v>
      </c>
    </row>
    <row r="436" spans="1:3" x14ac:dyDescent="0.25">
      <c r="A436" s="27">
        <v>42334</v>
      </c>
      <c r="B436" s="5">
        <v>49</v>
      </c>
      <c r="C436" s="25">
        <v>448</v>
      </c>
    </row>
    <row r="437" spans="1:3" x14ac:dyDescent="0.25">
      <c r="A437" s="27">
        <v>42335</v>
      </c>
      <c r="B437" s="5">
        <v>47</v>
      </c>
      <c r="C437" s="25">
        <v>578</v>
      </c>
    </row>
    <row r="438" spans="1:3" x14ac:dyDescent="0.25">
      <c r="A438" s="27">
        <v>42336</v>
      </c>
      <c r="B438" s="5">
        <v>62</v>
      </c>
      <c r="C438" s="25">
        <v>402</v>
      </c>
    </row>
    <row r="439" spans="1:3" x14ac:dyDescent="0.25">
      <c r="A439" s="27">
        <v>42337</v>
      </c>
      <c r="B439" s="5">
        <v>47</v>
      </c>
      <c r="C439" s="25">
        <v>466</v>
      </c>
    </row>
    <row r="440" spans="1:3" x14ac:dyDescent="0.25">
      <c r="A440" s="27">
        <v>42338</v>
      </c>
      <c r="B440" s="5">
        <v>49</v>
      </c>
      <c r="C440" s="25">
        <v>330</v>
      </c>
    </row>
    <row r="441" spans="1:3" x14ac:dyDescent="0.25">
      <c r="A441" s="27">
        <v>42339</v>
      </c>
      <c r="B441" s="5">
        <v>64</v>
      </c>
      <c r="C441" s="25">
        <v>214.5</v>
      </c>
    </row>
    <row r="442" spans="1:3" x14ac:dyDescent="0.25">
      <c r="A442" s="27">
        <v>42340</v>
      </c>
      <c r="B442" s="5">
        <v>62</v>
      </c>
      <c r="C442" s="25">
        <v>190.5</v>
      </c>
    </row>
    <row r="443" spans="1:3" x14ac:dyDescent="0.25">
      <c r="A443" s="27">
        <v>42341</v>
      </c>
      <c r="B443" s="5">
        <v>60</v>
      </c>
      <c r="C443" s="25">
        <v>270</v>
      </c>
    </row>
    <row r="444" spans="1:3" x14ac:dyDescent="0.25">
      <c r="A444" s="27">
        <v>42342</v>
      </c>
      <c r="B444" s="5">
        <v>66</v>
      </c>
      <c r="C444" s="25">
        <v>109</v>
      </c>
    </row>
    <row r="445" spans="1:3" x14ac:dyDescent="0.25">
      <c r="A445" s="27">
        <v>42343</v>
      </c>
      <c r="B445" s="5">
        <v>62</v>
      </c>
      <c r="C445" s="25">
        <v>384</v>
      </c>
    </row>
    <row r="446" spans="1:3" x14ac:dyDescent="0.25">
      <c r="A446" s="27">
        <v>42344</v>
      </c>
      <c r="B446" s="5">
        <v>66</v>
      </c>
      <c r="C446" s="25">
        <v>286</v>
      </c>
    </row>
    <row r="447" spans="1:3" x14ac:dyDescent="0.25">
      <c r="A447" s="27">
        <v>42345</v>
      </c>
      <c r="B447" s="5">
        <v>49</v>
      </c>
      <c r="C447" s="25">
        <v>278</v>
      </c>
    </row>
    <row r="448" spans="1:3" x14ac:dyDescent="0.25">
      <c r="A448" s="27">
        <v>42346</v>
      </c>
      <c r="B448" s="5">
        <v>62</v>
      </c>
      <c r="C448" s="25">
        <v>264</v>
      </c>
    </row>
    <row r="449" spans="1:3" x14ac:dyDescent="0.25">
      <c r="A449" s="27">
        <v>42347</v>
      </c>
      <c r="B449" s="5">
        <v>65</v>
      </c>
      <c r="C449" s="25">
        <v>179</v>
      </c>
    </row>
    <row r="450" spans="1:3" x14ac:dyDescent="0.25">
      <c r="A450" s="27">
        <v>42348</v>
      </c>
      <c r="B450" s="5">
        <v>62</v>
      </c>
      <c r="C450" s="25">
        <v>265.5</v>
      </c>
    </row>
    <row r="451" spans="1:3" x14ac:dyDescent="0.25">
      <c r="A451" s="27">
        <v>42349</v>
      </c>
      <c r="B451" s="5">
        <v>61</v>
      </c>
      <c r="C451" s="25">
        <v>357</v>
      </c>
    </row>
    <row r="452" spans="1:3" x14ac:dyDescent="0.25">
      <c r="A452" s="27">
        <v>42350</v>
      </c>
      <c r="B452" s="5">
        <v>31</v>
      </c>
      <c r="C452" s="25">
        <v>737.5</v>
      </c>
    </row>
    <row r="453" spans="1:3" x14ac:dyDescent="0.25">
      <c r="A453" s="27">
        <v>42351</v>
      </c>
      <c r="B453" s="5">
        <v>53</v>
      </c>
      <c r="C453" s="25">
        <v>272</v>
      </c>
    </row>
    <row r="454" spans="1:3" x14ac:dyDescent="0.25">
      <c r="A454" s="27">
        <v>42352</v>
      </c>
      <c r="B454" s="5">
        <v>52</v>
      </c>
      <c r="C454" s="25">
        <v>236</v>
      </c>
    </row>
    <row r="455" spans="1:3" x14ac:dyDescent="0.25">
      <c r="A455" s="27">
        <v>42353</v>
      </c>
      <c r="B455" s="5">
        <v>55</v>
      </c>
      <c r="C455" s="25">
        <v>267</v>
      </c>
    </row>
    <row r="456" spans="1:3" x14ac:dyDescent="0.25">
      <c r="A456" s="27">
        <v>42354</v>
      </c>
      <c r="B456" s="5">
        <v>61</v>
      </c>
      <c r="C456" s="25">
        <v>450</v>
      </c>
    </row>
    <row r="457" spans="1:3" x14ac:dyDescent="0.25">
      <c r="A457" s="27">
        <v>42355</v>
      </c>
      <c r="B457" s="5">
        <v>50</v>
      </c>
      <c r="C457" s="25">
        <v>486</v>
      </c>
    </row>
    <row r="458" spans="1:3" x14ac:dyDescent="0.25">
      <c r="A458" s="27">
        <v>42356</v>
      </c>
      <c r="B458" s="5">
        <v>55</v>
      </c>
      <c r="C458" s="25">
        <v>217.5</v>
      </c>
    </row>
    <row r="459" spans="1:3" x14ac:dyDescent="0.25">
      <c r="A459" s="27">
        <v>42357</v>
      </c>
      <c r="B459" s="5">
        <v>60</v>
      </c>
      <c r="C459" s="25">
        <v>274.5</v>
      </c>
    </row>
    <row r="460" spans="1:3" x14ac:dyDescent="0.25">
      <c r="A460" s="27">
        <v>42358</v>
      </c>
      <c r="B460" s="5">
        <v>43</v>
      </c>
      <c r="C460" s="25">
        <v>221.45</v>
      </c>
    </row>
    <row r="461" spans="1:3" x14ac:dyDescent="0.25">
      <c r="A461" s="27">
        <v>42359</v>
      </c>
      <c r="B461" s="5">
        <v>63</v>
      </c>
      <c r="C461" s="25">
        <v>174</v>
      </c>
    </row>
    <row r="462" spans="1:3" x14ac:dyDescent="0.25">
      <c r="A462" s="27">
        <v>42360</v>
      </c>
      <c r="B462" s="5">
        <v>49</v>
      </c>
      <c r="C462" s="25">
        <v>206</v>
      </c>
    </row>
    <row r="463" spans="1:3" x14ac:dyDescent="0.25">
      <c r="A463" s="27">
        <v>42361</v>
      </c>
      <c r="B463" s="5">
        <v>40</v>
      </c>
      <c r="C463" s="25">
        <v>539.65</v>
      </c>
    </row>
    <row r="464" spans="1:3" x14ac:dyDescent="0.25">
      <c r="A464" s="27">
        <v>42362</v>
      </c>
      <c r="B464" s="5">
        <v>33</v>
      </c>
      <c r="C464" s="25">
        <v>677.5</v>
      </c>
    </row>
    <row r="465" spans="1:3" x14ac:dyDescent="0.25">
      <c r="A465" s="27">
        <v>42363</v>
      </c>
      <c r="B465" s="5">
        <v>62</v>
      </c>
      <c r="C465" s="25">
        <v>157.5</v>
      </c>
    </row>
    <row r="466" spans="1:3" x14ac:dyDescent="0.25">
      <c r="A466" s="27">
        <v>42364</v>
      </c>
      <c r="B466" s="5">
        <v>32</v>
      </c>
      <c r="C466" s="25">
        <v>680</v>
      </c>
    </row>
    <row r="467" spans="1:3" x14ac:dyDescent="0.25">
      <c r="A467" s="27">
        <v>42365</v>
      </c>
      <c r="B467" s="5">
        <v>33</v>
      </c>
      <c r="C467" s="25">
        <v>580</v>
      </c>
    </row>
    <row r="468" spans="1:3" x14ac:dyDescent="0.25">
      <c r="A468" s="27">
        <v>42366</v>
      </c>
      <c r="B468" s="5">
        <v>52</v>
      </c>
      <c r="C468" s="25">
        <v>538</v>
      </c>
    </row>
    <row r="469" spans="1:3" x14ac:dyDescent="0.25">
      <c r="A469" s="27">
        <v>42367</v>
      </c>
      <c r="B469" s="5">
        <v>32</v>
      </c>
      <c r="C469" s="25">
        <v>252.5</v>
      </c>
    </row>
    <row r="470" spans="1:3" x14ac:dyDescent="0.25">
      <c r="A470" s="27">
        <v>42368</v>
      </c>
      <c r="B470" s="5">
        <v>59</v>
      </c>
      <c r="C470" s="25">
        <v>348</v>
      </c>
    </row>
    <row r="471" spans="1:3" x14ac:dyDescent="0.25">
      <c r="A471" s="27">
        <v>42369</v>
      </c>
      <c r="B471" s="5">
        <v>32</v>
      </c>
      <c r="C471" s="25">
        <v>387.5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438"/>
  <sheetViews>
    <sheetView topLeftCell="A58" zoomScale="85" zoomScaleNormal="85" workbookViewId="0">
      <selection activeCell="G2" sqref="G2"/>
    </sheetView>
  </sheetViews>
  <sheetFormatPr defaultRowHeight="15" x14ac:dyDescent="0.25"/>
  <cols>
    <col min="1" max="1" width="13.140625" customWidth="1"/>
    <col min="2" max="2" width="20.7109375" bestFit="1" customWidth="1"/>
    <col min="3" max="3" width="19.140625" bestFit="1" customWidth="1"/>
    <col min="5" max="5" width="13.42578125" customWidth="1"/>
    <col min="6" max="6" width="10.5703125" customWidth="1"/>
    <col min="9" max="9" width="15.7109375" customWidth="1"/>
    <col min="16" max="16" width="11.7109375" customWidth="1"/>
    <col min="25" max="25" width="11.42578125" bestFit="1" customWidth="1"/>
  </cols>
  <sheetData>
    <row r="1" spans="1:9" x14ac:dyDescent="0.25">
      <c r="A1" s="13" t="s">
        <v>40</v>
      </c>
      <c r="B1" s="14"/>
      <c r="C1" s="14"/>
      <c r="D1" s="14"/>
      <c r="E1" s="14"/>
      <c r="F1" s="15"/>
    </row>
    <row r="2" spans="1:9" x14ac:dyDescent="0.25">
      <c r="A2" s="16" t="s">
        <v>77</v>
      </c>
      <c r="B2" s="29"/>
      <c r="C2" s="29"/>
      <c r="D2" s="29"/>
      <c r="E2" s="29"/>
      <c r="F2" s="30"/>
    </row>
    <row r="3" spans="1:9" x14ac:dyDescent="0.25">
      <c r="A3" s="19" t="s">
        <v>78</v>
      </c>
      <c r="B3" s="17"/>
      <c r="C3" s="17"/>
      <c r="D3" s="17"/>
      <c r="E3" s="17"/>
      <c r="F3" s="18"/>
    </row>
    <row r="4" spans="1:9" x14ac:dyDescent="0.25">
      <c r="A4" s="19" t="s">
        <v>79</v>
      </c>
      <c r="B4" s="17"/>
      <c r="C4" s="17"/>
      <c r="D4" s="17"/>
      <c r="E4" s="17"/>
      <c r="F4" s="18"/>
    </row>
    <row r="5" spans="1:9" x14ac:dyDescent="0.25">
      <c r="A5" s="20" t="s">
        <v>80</v>
      </c>
      <c r="B5" s="21"/>
      <c r="C5" s="21"/>
      <c r="D5" s="21"/>
      <c r="E5" s="21"/>
      <c r="F5" s="22"/>
    </row>
    <row r="7" spans="1:9" x14ac:dyDescent="0.25">
      <c r="A7" s="8" t="s">
        <v>49</v>
      </c>
      <c r="B7" t="s">
        <v>50</v>
      </c>
    </row>
    <row r="8" spans="1:9" x14ac:dyDescent="0.25">
      <c r="A8" s="23" t="s">
        <v>55</v>
      </c>
      <c r="B8" s="23" t="s">
        <v>56</v>
      </c>
      <c r="C8" s="23" t="s">
        <v>57</v>
      </c>
      <c r="E8" s="26" t="s">
        <v>81</v>
      </c>
      <c r="F8" s="26" t="s">
        <v>82</v>
      </c>
      <c r="H8" s="26" t="s">
        <v>83</v>
      </c>
      <c r="I8" s="26" t="s">
        <v>84</v>
      </c>
    </row>
    <row r="9" spans="1:9" x14ac:dyDescent="0.25">
      <c r="A9" s="5"/>
      <c r="B9" s="5"/>
      <c r="C9" s="5"/>
      <c r="E9" s="31">
        <f>B10</f>
        <v>66.272727272727266</v>
      </c>
      <c r="F9" s="5">
        <v>0</v>
      </c>
      <c r="H9" s="5">
        <v>30</v>
      </c>
      <c r="I9" s="25">
        <f>C10</f>
        <v>4068.3636363636365</v>
      </c>
    </row>
    <row r="10" spans="1:9" x14ac:dyDescent="0.25">
      <c r="A10" s="24" t="s">
        <v>85</v>
      </c>
      <c r="B10" s="32">
        <f>AVERAGE(B13:B23)</f>
        <v>66.272727272727266</v>
      </c>
      <c r="C10" s="33">
        <f>AVERAGE(C13:C23)</f>
        <v>4068.3636363636365</v>
      </c>
      <c r="E10" s="31">
        <f>B10</f>
        <v>66.272727272727266</v>
      </c>
      <c r="F10" s="5">
        <v>10000</v>
      </c>
      <c r="H10" s="5">
        <v>100</v>
      </c>
      <c r="I10" s="25">
        <f>C10</f>
        <v>4068.3636363636365</v>
      </c>
    </row>
    <row r="12" spans="1:9" x14ac:dyDescent="0.25">
      <c r="A12" s="24" t="s">
        <v>58</v>
      </c>
      <c r="B12" s="24" t="s">
        <v>59</v>
      </c>
      <c r="C12" s="24" t="s">
        <v>60</v>
      </c>
    </row>
    <row r="13" spans="1:9" x14ac:dyDescent="0.25">
      <c r="A13" s="5">
        <v>1</v>
      </c>
      <c r="B13" s="5">
        <v>91</v>
      </c>
      <c r="C13" s="25">
        <v>7113</v>
      </c>
    </row>
    <row r="14" spans="1:9" x14ac:dyDescent="0.25">
      <c r="A14" s="5">
        <v>2</v>
      </c>
      <c r="B14" s="5">
        <v>45</v>
      </c>
      <c r="C14" s="25">
        <v>2044</v>
      </c>
    </row>
    <row r="15" spans="1:9" x14ac:dyDescent="0.25">
      <c r="A15" s="5">
        <v>3</v>
      </c>
      <c r="B15" s="5">
        <v>46</v>
      </c>
      <c r="C15" s="25">
        <v>1108</v>
      </c>
    </row>
    <row r="16" spans="1:9" x14ac:dyDescent="0.25">
      <c r="A16" s="5">
        <v>4</v>
      </c>
      <c r="B16" s="5">
        <v>83</v>
      </c>
      <c r="C16" s="25">
        <v>7093</v>
      </c>
    </row>
    <row r="17" spans="1:9" x14ac:dyDescent="0.25">
      <c r="A17" s="5">
        <v>5</v>
      </c>
      <c r="B17" s="5">
        <v>76</v>
      </c>
      <c r="C17" s="25">
        <v>3902</v>
      </c>
    </row>
    <row r="18" spans="1:9" x14ac:dyDescent="0.25">
      <c r="A18" s="5">
        <v>6</v>
      </c>
      <c r="B18" s="5">
        <v>96</v>
      </c>
      <c r="C18" s="25">
        <v>6676</v>
      </c>
    </row>
    <row r="19" spans="1:9" x14ac:dyDescent="0.25">
      <c r="A19" s="5">
        <v>7</v>
      </c>
      <c r="B19" s="5">
        <v>75</v>
      </c>
      <c r="C19" s="25">
        <v>5403</v>
      </c>
    </row>
    <row r="20" spans="1:9" x14ac:dyDescent="0.25">
      <c r="A20" s="5">
        <v>8</v>
      </c>
      <c r="B20" s="5">
        <v>42</v>
      </c>
      <c r="C20" s="25">
        <v>886</v>
      </c>
    </row>
    <row r="21" spans="1:9" x14ac:dyDescent="0.25">
      <c r="A21" s="5">
        <v>9</v>
      </c>
      <c r="B21" s="5">
        <v>70</v>
      </c>
      <c r="C21" s="25">
        <v>4740</v>
      </c>
    </row>
    <row r="22" spans="1:9" x14ac:dyDescent="0.25">
      <c r="A22" s="5">
        <v>10</v>
      </c>
      <c r="B22" s="5">
        <v>47</v>
      </c>
      <c r="C22" s="25">
        <v>2637</v>
      </c>
    </row>
    <row r="23" spans="1:9" x14ac:dyDescent="0.25">
      <c r="A23" s="5">
        <v>11</v>
      </c>
      <c r="B23" s="5">
        <v>58</v>
      </c>
      <c r="C23" s="25">
        <v>3150</v>
      </c>
    </row>
    <row r="29" spans="1:9" x14ac:dyDescent="0.25">
      <c r="A29" s="8" t="s">
        <v>61</v>
      </c>
      <c r="B29" t="s">
        <v>62</v>
      </c>
    </row>
    <row r="30" spans="1:9" x14ac:dyDescent="0.25">
      <c r="A30" s="23" t="s">
        <v>55</v>
      </c>
      <c r="B30" s="23" t="s">
        <v>56</v>
      </c>
      <c r="C30" s="23" t="s">
        <v>57</v>
      </c>
      <c r="E30" s="26" t="s">
        <v>81</v>
      </c>
      <c r="F30" s="26" t="s">
        <v>82</v>
      </c>
      <c r="H30" s="26" t="s">
        <v>83</v>
      </c>
      <c r="I30" s="26" t="s">
        <v>86</v>
      </c>
    </row>
    <row r="31" spans="1:9" x14ac:dyDescent="0.25">
      <c r="A31" s="5"/>
      <c r="B31" s="5"/>
      <c r="C31" s="5"/>
      <c r="E31" s="31">
        <f>B32</f>
        <v>61.142857142857146</v>
      </c>
      <c r="F31" s="5">
        <v>0</v>
      </c>
      <c r="H31" s="34">
        <v>30</v>
      </c>
      <c r="I31" s="33">
        <f>C32</f>
        <v>5352.1428571428569</v>
      </c>
    </row>
    <row r="32" spans="1:9" x14ac:dyDescent="0.25">
      <c r="A32" s="24" t="s">
        <v>85</v>
      </c>
      <c r="B32" s="32">
        <f>AVERAGE(B35:B48)</f>
        <v>61.142857142857146</v>
      </c>
      <c r="C32" s="33">
        <f>AVERAGE(C35:C48)</f>
        <v>5352.1428571428569</v>
      </c>
      <c r="E32" s="31">
        <f>B32</f>
        <v>61.142857142857146</v>
      </c>
      <c r="F32" s="5">
        <v>10000</v>
      </c>
      <c r="H32" s="34">
        <v>100</v>
      </c>
      <c r="I32" s="33">
        <f>C32</f>
        <v>5352.1428571428569</v>
      </c>
    </row>
    <row r="34" spans="1:3" x14ac:dyDescent="0.25">
      <c r="A34" s="24" t="s">
        <v>58</v>
      </c>
      <c r="B34" s="24" t="s">
        <v>59</v>
      </c>
      <c r="C34" s="24" t="s">
        <v>63</v>
      </c>
    </row>
    <row r="35" spans="1:3" x14ac:dyDescent="0.25">
      <c r="A35" s="5">
        <v>1</v>
      </c>
      <c r="B35" s="5">
        <v>86</v>
      </c>
      <c r="C35" s="25">
        <v>3300</v>
      </c>
    </row>
    <row r="36" spans="1:3" x14ac:dyDescent="0.25">
      <c r="A36" s="5">
        <v>2</v>
      </c>
      <c r="B36" s="5">
        <v>40</v>
      </c>
      <c r="C36" s="25">
        <v>8200</v>
      </c>
    </row>
    <row r="37" spans="1:3" x14ac:dyDescent="0.25">
      <c r="A37" s="5">
        <v>3</v>
      </c>
      <c r="B37" s="5">
        <v>41</v>
      </c>
      <c r="C37" s="25">
        <v>8900</v>
      </c>
    </row>
    <row r="38" spans="1:3" x14ac:dyDescent="0.25">
      <c r="A38" s="5">
        <v>4</v>
      </c>
      <c r="B38" s="5">
        <v>78</v>
      </c>
      <c r="C38" s="25">
        <v>3100</v>
      </c>
    </row>
    <row r="39" spans="1:3" x14ac:dyDescent="0.25">
      <c r="A39" s="5">
        <v>5</v>
      </c>
      <c r="B39" s="5">
        <v>71</v>
      </c>
      <c r="C39" s="25">
        <v>4020</v>
      </c>
    </row>
    <row r="40" spans="1:3" x14ac:dyDescent="0.25">
      <c r="A40" s="5">
        <v>6</v>
      </c>
      <c r="B40" s="5">
        <v>91</v>
      </c>
      <c r="C40" s="25">
        <v>1950</v>
      </c>
    </row>
    <row r="41" spans="1:3" x14ac:dyDescent="0.25">
      <c r="A41" s="5">
        <v>7</v>
      </c>
      <c r="B41" s="5">
        <v>70</v>
      </c>
      <c r="C41" s="25">
        <v>2500</v>
      </c>
    </row>
    <row r="42" spans="1:3" x14ac:dyDescent="0.25">
      <c r="A42" s="5">
        <v>8</v>
      </c>
      <c r="B42" s="5">
        <v>37</v>
      </c>
      <c r="C42" s="25">
        <v>6500</v>
      </c>
    </row>
    <row r="43" spans="1:3" x14ac:dyDescent="0.25">
      <c r="A43" s="5">
        <v>9</v>
      </c>
      <c r="B43" s="5">
        <v>65</v>
      </c>
      <c r="C43" s="25">
        <v>6210</v>
      </c>
    </row>
    <row r="44" spans="1:3" x14ac:dyDescent="0.25">
      <c r="A44" s="5">
        <v>10</v>
      </c>
      <c r="B44" s="5">
        <v>42</v>
      </c>
      <c r="C44" s="25">
        <v>5250</v>
      </c>
    </row>
    <row r="45" spans="1:3" x14ac:dyDescent="0.25">
      <c r="A45" s="5">
        <v>11</v>
      </c>
      <c r="B45" s="5">
        <v>53</v>
      </c>
      <c r="C45" s="25">
        <v>7200</v>
      </c>
    </row>
    <row r="46" spans="1:3" x14ac:dyDescent="0.25">
      <c r="A46" s="5">
        <v>12</v>
      </c>
      <c r="B46" s="5">
        <v>83</v>
      </c>
      <c r="C46" s="25">
        <v>2750</v>
      </c>
    </row>
    <row r="47" spans="1:3" x14ac:dyDescent="0.25">
      <c r="A47" s="5">
        <v>13</v>
      </c>
      <c r="B47" s="5">
        <v>63</v>
      </c>
      <c r="C47" s="25">
        <v>7150</v>
      </c>
    </row>
    <row r="48" spans="1:3" x14ac:dyDescent="0.25">
      <c r="A48" s="5">
        <v>14</v>
      </c>
      <c r="B48" s="5">
        <v>36</v>
      </c>
      <c r="C48" s="25">
        <v>7900</v>
      </c>
    </row>
    <row r="49" spans="1:9" x14ac:dyDescent="0.25">
      <c r="A49" s="5">
        <v>15</v>
      </c>
      <c r="B49" s="5">
        <v>43</v>
      </c>
      <c r="C49" s="25">
        <v>6210</v>
      </c>
    </row>
    <row r="52" spans="1:9" x14ac:dyDescent="0.25">
      <c r="A52" s="8" t="s">
        <v>68</v>
      </c>
      <c r="B52" s="8" t="s">
        <v>87</v>
      </c>
    </row>
    <row r="53" spans="1:9" x14ac:dyDescent="0.25">
      <c r="A53" s="23" t="s">
        <v>55</v>
      </c>
      <c r="B53" s="23" t="s">
        <v>56</v>
      </c>
      <c r="C53" s="23" t="s">
        <v>57</v>
      </c>
      <c r="E53" s="26" t="s">
        <v>88</v>
      </c>
      <c r="F53" s="26" t="s">
        <v>82</v>
      </c>
      <c r="H53" s="26" t="s">
        <v>83</v>
      </c>
      <c r="I53" s="26" t="s">
        <v>89</v>
      </c>
    </row>
    <row r="54" spans="1:9" x14ac:dyDescent="0.25">
      <c r="A54" s="5"/>
      <c r="B54" s="5"/>
      <c r="C54" s="5"/>
      <c r="E54" s="32">
        <f>B55</f>
        <v>9</v>
      </c>
      <c r="F54" s="34">
        <v>0</v>
      </c>
      <c r="H54" s="34">
        <v>0</v>
      </c>
      <c r="I54" s="32">
        <f>C55</f>
        <v>5.3076923076923075</v>
      </c>
    </row>
    <row r="55" spans="1:9" x14ac:dyDescent="0.25">
      <c r="A55" s="24" t="s">
        <v>85</v>
      </c>
      <c r="B55" s="32">
        <f>AVERAGE(B58:B71)</f>
        <v>9</v>
      </c>
      <c r="C55" s="32">
        <f>AVERAGE(C58:C71)</f>
        <v>5.3076923076923075</v>
      </c>
      <c r="E55" s="32">
        <f>B55</f>
        <v>9</v>
      </c>
      <c r="F55" s="34">
        <v>12</v>
      </c>
      <c r="H55" s="34">
        <v>22</v>
      </c>
      <c r="I55" s="32">
        <f>C55</f>
        <v>5.3076923076923075</v>
      </c>
    </row>
    <row r="57" spans="1:9" x14ac:dyDescent="0.25">
      <c r="A57" s="24" t="s">
        <v>58</v>
      </c>
      <c r="B57" s="3" t="s">
        <v>90</v>
      </c>
      <c r="C57" s="3" t="s">
        <v>91</v>
      </c>
    </row>
    <row r="58" spans="1:9" x14ac:dyDescent="0.25">
      <c r="A58" s="5">
        <v>1</v>
      </c>
      <c r="B58" s="5">
        <v>3</v>
      </c>
      <c r="C58" s="5">
        <v>5</v>
      </c>
    </row>
    <row r="59" spans="1:9" x14ac:dyDescent="0.25">
      <c r="A59" s="5">
        <v>2</v>
      </c>
      <c r="B59" s="5">
        <v>8</v>
      </c>
      <c r="C59" s="5">
        <v>1</v>
      </c>
    </row>
    <row r="60" spans="1:9" x14ac:dyDescent="0.25">
      <c r="A60" s="5">
        <v>3</v>
      </c>
      <c r="B60" s="5">
        <v>6</v>
      </c>
      <c r="C60" s="5">
        <v>9</v>
      </c>
    </row>
    <row r="61" spans="1:9" x14ac:dyDescent="0.25">
      <c r="A61" s="5">
        <v>4</v>
      </c>
      <c r="B61" s="5">
        <v>11</v>
      </c>
      <c r="C61" s="5">
        <v>5</v>
      </c>
    </row>
    <row r="62" spans="1:9" x14ac:dyDescent="0.25">
      <c r="A62" s="5">
        <v>5</v>
      </c>
      <c r="B62" s="5">
        <v>20</v>
      </c>
      <c r="C62" s="5">
        <v>3</v>
      </c>
    </row>
    <row r="63" spans="1:9" x14ac:dyDescent="0.25">
      <c r="A63" s="5">
        <v>6</v>
      </c>
      <c r="B63" s="5">
        <v>7</v>
      </c>
      <c r="C63" s="5">
        <v>4</v>
      </c>
    </row>
    <row r="64" spans="1:9" x14ac:dyDescent="0.25">
      <c r="A64" s="5">
        <v>7</v>
      </c>
      <c r="B64" s="5">
        <v>9</v>
      </c>
      <c r="C64" s="5">
        <v>10</v>
      </c>
    </row>
    <row r="65" spans="1:9" x14ac:dyDescent="0.25">
      <c r="A65" s="5">
        <v>8</v>
      </c>
      <c r="B65" s="5">
        <v>3</v>
      </c>
      <c r="C65" s="5">
        <v>6</v>
      </c>
    </row>
    <row r="66" spans="1:9" x14ac:dyDescent="0.25">
      <c r="A66" s="5">
        <v>9</v>
      </c>
      <c r="B66" s="5">
        <v>19</v>
      </c>
      <c r="C66" s="5">
        <v>10</v>
      </c>
    </row>
    <row r="67" spans="1:9" x14ac:dyDescent="0.25">
      <c r="A67" s="5">
        <v>10</v>
      </c>
      <c r="B67" s="5">
        <v>2</v>
      </c>
      <c r="C67" s="5">
        <v>1</v>
      </c>
    </row>
    <row r="68" spans="1:9" x14ac:dyDescent="0.25">
      <c r="A68" s="5">
        <v>11</v>
      </c>
      <c r="B68" s="5">
        <v>16</v>
      </c>
      <c r="C68" s="5">
        <v>2</v>
      </c>
    </row>
    <row r="69" spans="1:9" x14ac:dyDescent="0.25">
      <c r="A69" s="5">
        <v>12</v>
      </c>
      <c r="B69" s="5">
        <v>12</v>
      </c>
      <c r="C69" s="5">
        <v>7</v>
      </c>
    </row>
    <row r="70" spans="1:9" x14ac:dyDescent="0.25">
      <c r="A70" s="5">
        <v>13</v>
      </c>
      <c r="B70" s="5">
        <v>1</v>
      </c>
      <c r="C70" s="5">
        <v>6</v>
      </c>
    </row>
    <row r="74" spans="1:9" x14ac:dyDescent="0.25">
      <c r="A74" s="8" t="s">
        <v>72</v>
      </c>
      <c r="B74" s="8" t="s">
        <v>73</v>
      </c>
    </row>
    <row r="75" spans="1:9" x14ac:dyDescent="0.25">
      <c r="A75" s="23" t="s">
        <v>55</v>
      </c>
      <c r="B75" s="23" t="s">
        <v>56</v>
      </c>
      <c r="C75" s="23" t="s">
        <v>57</v>
      </c>
      <c r="E75" s="26" t="s">
        <v>92</v>
      </c>
      <c r="F75" s="26" t="s">
        <v>82</v>
      </c>
      <c r="H75" s="26" t="s">
        <v>83</v>
      </c>
      <c r="I75" s="26" t="s">
        <v>93</v>
      </c>
    </row>
    <row r="76" spans="1:9" x14ac:dyDescent="0.25">
      <c r="A76" s="5"/>
      <c r="B76" s="5"/>
      <c r="C76" s="5"/>
      <c r="E76" s="32">
        <f>B77</f>
        <v>62.389830508474574</v>
      </c>
      <c r="F76" s="34">
        <v>0</v>
      </c>
      <c r="H76" s="34">
        <v>0</v>
      </c>
      <c r="I76" s="32">
        <f>C77</f>
        <v>327.58149717514124</v>
      </c>
    </row>
    <row r="77" spans="1:9" x14ac:dyDescent="0.25">
      <c r="A77" s="24" t="s">
        <v>85</v>
      </c>
      <c r="B77" s="32">
        <f>AVERAGE(B85:B438)</f>
        <v>62.389830508474574</v>
      </c>
      <c r="C77" s="32">
        <f>AVERAGE(C85:C438)</f>
        <v>327.58149717514124</v>
      </c>
      <c r="E77" s="32">
        <f>B77</f>
        <v>62.389830508474574</v>
      </c>
      <c r="F77" s="34">
        <v>800</v>
      </c>
      <c r="H77" s="34">
        <v>120</v>
      </c>
      <c r="I77" s="32">
        <f>C77</f>
        <v>327.58149717514124</v>
      </c>
    </row>
    <row r="79" spans="1:9" x14ac:dyDescent="0.25">
      <c r="A79" s="8" t="s">
        <v>72</v>
      </c>
      <c r="B79" s="8" t="s">
        <v>73</v>
      </c>
    </row>
    <row r="82" spans="1:3" x14ac:dyDescent="0.25">
      <c r="A82" s="23" t="s">
        <v>55</v>
      </c>
      <c r="B82" s="23" t="s">
        <v>56</v>
      </c>
      <c r="C82" s="23" t="s">
        <v>57</v>
      </c>
    </row>
    <row r="84" spans="1:3" x14ac:dyDescent="0.25">
      <c r="A84" s="26" t="s">
        <v>74</v>
      </c>
      <c r="B84" s="26" t="s">
        <v>75</v>
      </c>
      <c r="C84" s="26" t="s">
        <v>76</v>
      </c>
    </row>
    <row r="85" spans="1:3" x14ac:dyDescent="0.25">
      <c r="A85" s="27">
        <v>42016</v>
      </c>
      <c r="B85" s="5">
        <v>46</v>
      </c>
      <c r="C85" s="25">
        <v>236</v>
      </c>
    </row>
    <row r="86" spans="1:3" x14ac:dyDescent="0.25">
      <c r="A86" s="27">
        <v>42017</v>
      </c>
      <c r="B86" s="5">
        <v>52</v>
      </c>
      <c r="C86" s="25">
        <v>304</v>
      </c>
    </row>
    <row r="87" spans="1:3" x14ac:dyDescent="0.25">
      <c r="A87" s="27">
        <v>42018</v>
      </c>
      <c r="B87" s="5">
        <v>55</v>
      </c>
      <c r="C87" s="25">
        <v>163.5</v>
      </c>
    </row>
    <row r="88" spans="1:3" x14ac:dyDescent="0.25">
      <c r="A88" s="27">
        <v>42019</v>
      </c>
      <c r="B88" s="5">
        <v>46</v>
      </c>
      <c r="C88" s="25">
        <v>214</v>
      </c>
    </row>
    <row r="89" spans="1:3" x14ac:dyDescent="0.25">
      <c r="A89" s="27">
        <v>42020</v>
      </c>
      <c r="B89" s="5">
        <v>47</v>
      </c>
      <c r="C89" s="25">
        <v>210</v>
      </c>
    </row>
    <row r="90" spans="1:3" x14ac:dyDescent="0.25">
      <c r="A90" s="27">
        <v>42021</v>
      </c>
      <c r="B90" s="5">
        <v>50</v>
      </c>
      <c r="C90" s="25">
        <v>508</v>
      </c>
    </row>
    <row r="91" spans="1:3" x14ac:dyDescent="0.25">
      <c r="A91" s="27">
        <v>42022</v>
      </c>
      <c r="B91" s="5">
        <v>36</v>
      </c>
      <c r="C91" s="25">
        <v>294.55</v>
      </c>
    </row>
    <row r="92" spans="1:3" x14ac:dyDescent="0.25">
      <c r="A92" s="27">
        <v>42023</v>
      </c>
      <c r="B92" s="5">
        <v>47</v>
      </c>
      <c r="C92" s="25">
        <v>250</v>
      </c>
    </row>
    <row r="93" spans="1:3" x14ac:dyDescent="0.25">
      <c r="A93" s="27">
        <v>42024</v>
      </c>
      <c r="B93" s="5">
        <v>40</v>
      </c>
      <c r="C93" s="25">
        <v>371.95</v>
      </c>
    </row>
    <row r="94" spans="1:3" x14ac:dyDescent="0.25">
      <c r="A94" s="27">
        <v>42025</v>
      </c>
      <c r="B94" s="5">
        <v>46</v>
      </c>
      <c r="C94" s="25">
        <v>478</v>
      </c>
    </row>
    <row r="95" spans="1:3" x14ac:dyDescent="0.25">
      <c r="A95" s="27">
        <v>42026</v>
      </c>
      <c r="B95" s="5">
        <v>55</v>
      </c>
      <c r="C95" s="25">
        <v>258</v>
      </c>
    </row>
    <row r="96" spans="1:3" x14ac:dyDescent="0.25">
      <c r="A96" s="27">
        <v>42027</v>
      </c>
      <c r="B96" s="5">
        <v>40</v>
      </c>
      <c r="C96" s="25">
        <v>559</v>
      </c>
    </row>
    <row r="97" spans="1:3" x14ac:dyDescent="0.25">
      <c r="A97" s="27">
        <v>42028</v>
      </c>
      <c r="B97" s="5">
        <v>53</v>
      </c>
      <c r="C97" s="25">
        <v>536</v>
      </c>
    </row>
    <row r="98" spans="1:3" x14ac:dyDescent="0.25">
      <c r="A98" s="27">
        <v>42029</v>
      </c>
      <c r="B98" s="5">
        <v>44</v>
      </c>
      <c r="C98" s="25">
        <v>576</v>
      </c>
    </row>
    <row r="99" spans="1:3" x14ac:dyDescent="0.25">
      <c r="A99" s="27">
        <v>42030</v>
      </c>
      <c r="B99" s="5">
        <v>48</v>
      </c>
      <c r="C99" s="25">
        <v>446</v>
      </c>
    </row>
    <row r="100" spans="1:3" x14ac:dyDescent="0.25">
      <c r="A100" s="27">
        <v>42031</v>
      </c>
      <c r="B100" s="5">
        <v>46</v>
      </c>
      <c r="C100" s="25">
        <v>300</v>
      </c>
    </row>
    <row r="101" spans="1:3" x14ac:dyDescent="0.25">
      <c r="A101" s="27">
        <v>42032</v>
      </c>
      <c r="B101" s="5">
        <v>56</v>
      </c>
      <c r="C101" s="25">
        <v>250.5</v>
      </c>
    </row>
    <row r="102" spans="1:3" x14ac:dyDescent="0.25">
      <c r="A102" s="27">
        <v>42033</v>
      </c>
      <c r="B102" s="5">
        <v>36</v>
      </c>
      <c r="C102" s="25">
        <v>412.79999999999995</v>
      </c>
    </row>
    <row r="103" spans="1:3" x14ac:dyDescent="0.25">
      <c r="A103" s="27">
        <v>42034</v>
      </c>
      <c r="B103" s="5">
        <v>38</v>
      </c>
      <c r="C103" s="25">
        <v>511.7</v>
      </c>
    </row>
    <row r="104" spans="1:3" x14ac:dyDescent="0.25">
      <c r="A104" s="27">
        <v>42035</v>
      </c>
      <c r="B104" s="5">
        <v>37</v>
      </c>
      <c r="C104" s="25">
        <v>311.75</v>
      </c>
    </row>
    <row r="105" spans="1:3" x14ac:dyDescent="0.25">
      <c r="A105" s="27">
        <v>42036</v>
      </c>
      <c r="B105" s="5">
        <v>44</v>
      </c>
      <c r="C105" s="25">
        <v>478</v>
      </c>
    </row>
    <row r="106" spans="1:3" x14ac:dyDescent="0.25">
      <c r="A106" s="27">
        <v>42037</v>
      </c>
      <c r="B106" s="5">
        <v>30</v>
      </c>
      <c r="C106" s="25">
        <v>282.5</v>
      </c>
    </row>
    <row r="107" spans="1:3" x14ac:dyDescent="0.25">
      <c r="A107" s="27">
        <v>42038</v>
      </c>
      <c r="B107" s="5">
        <v>48</v>
      </c>
      <c r="C107" s="25">
        <v>476</v>
      </c>
    </row>
    <row r="108" spans="1:3" x14ac:dyDescent="0.25">
      <c r="A108" s="27">
        <v>42039</v>
      </c>
      <c r="B108" s="5">
        <v>37</v>
      </c>
      <c r="C108" s="25">
        <v>565.44999999999993</v>
      </c>
    </row>
    <row r="109" spans="1:3" x14ac:dyDescent="0.25">
      <c r="A109" s="27">
        <v>42040</v>
      </c>
      <c r="B109" s="5">
        <v>43</v>
      </c>
      <c r="C109" s="25">
        <v>567.6</v>
      </c>
    </row>
    <row r="110" spans="1:3" x14ac:dyDescent="0.25">
      <c r="A110" s="27">
        <v>42041</v>
      </c>
      <c r="B110" s="5">
        <v>39</v>
      </c>
      <c r="C110" s="25">
        <v>634.25</v>
      </c>
    </row>
    <row r="111" spans="1:3" x14ac:dyDescent="0.25">
      <c r="A111" s="27">
        <v>42042</v>
      </c>
      <c r="B111" s="5">
        <v>34</v>
      </c>
      <c r="C111" s="25">
        <v>266.59999999999997</v>
      </c>
    </row>
    <row r="112" spans="1:3" x14ac:dyDescent="0.25">
      <c r="A112" s="27">
        <v>42043</v>
      </c>
      <c r="B112" s="5">
        <v>33</v>
      </c>
      <c r="C112" s="25">
        <v>345</v>
      </c>
    </row>
    <row r="113" spans="1:3" x14ac:dyDescent="0.25">
      <c r="A113" s="27">
        <v>42044</v>
      </c>
      <c r="B113" s="5">
        <v>38</v>
      </c>
      <c r="C113" s="25">
        <v>393.45</v>
      </c>
    </row>
    <row r="114" spans="1:3" x14ac:dyDescent="0.25">
      <c r="A114" s="27">
        <v>42045</v>
      </c>
      <c r="B114" s="5">
        <v>38</v>
      </c>
      <c r="C114" s="25">
        <v>567.6</v>
      </c>
    </row>
    <row r="115" spans="1:3" x14ac:dyDescent="0.25">
      <c r="A115" s="27">
        <v>42046</v>
      </c>
      <c r="B115" s="5">
        <v>37</v>
      </c>
      <c r="C115" s="25">
        <v>266.59999999999997</v>
      </c>
    </row>
    <row r="116" spans="1:3" x14ac:dyDescent="0.25">
      <c r="A116" s="27">
        <v>42047</v>
      </c>
      <c r="B116" s="5">
        <v>35</v>
      </c>
      <c r="C116" s="25">
        <v>503.09999999999997</v>
      </c>
    </row>
    <row r="117" spans="1:3" x14ac:dyDescent="0.25">
      <c r="A117" s="27">
        <v>42048</v>
      </c>
      <c r="B117" s="5">
        <v>53</v>
      </c>
      <c r="C117" s="25">
        <v>242</v>
      </c>
    </row>
    <row r="118" spans="1:3" x14ac:dyDescent="0.25">
      <c r="A118" s="27">
        <v>42049</v>
      </c>
      <c r="B118" s="5">
        <v>55</v>
      </c>
      <c r="C118" s="25">
        <v>216</v>
      </c>
    </row>
    <row r="119" spans="1:3" x14ac:dyDescent="0.25">
      <c r="A119" s="27">
        <v>42050</v>
      </c>
      <c r="B119" s="5">
        <v>58</v>
      </c>
      <c r="C119" s="25">
        <v>354</v>
      </c>
    </row>
    <row r="120" spans="1:3" x14ac:dyDescent="0.25">
      <c r="A120" s="27">
        <v>42051</v>
      </c>
      <c r="B120" s="5">
        <v>41</v>
      </c>
      <c r="C120" s="25">
        <v>432.15</v>
      </c>
    </row>
    <row r="121" spans="1:3" x14ac:dyDescent="0.25">
      <c r="A121" s="27">
        <v>42052</v>
      </c>
      <c r="B121" s="5">
        <v>43</v>
      </c>
      <c r="C121" s="25">
        <v>406.34999999999997</v>
      </c>
    </row>
    <row r="122" spans="1:3" x14ac:dyDescent="0.25">
      <c r="A122" s="27">
        <v>42053</v>
      </c>
      <c r="B122" s="5">
        <v>43</v>
      </c>
      <c r="C122" s="25">
        <v>627.79999999999995</v>
      </c>
    </row>
    <row r="123" spans="1:3" x14ac:dyDescent="0.25">
      <c r="A123" s="27">
        <v>42054</v>
      </c>
      <c r="B123" s="5">
        <v>32</v>
      </c>
      <c r="C123" s="25">
        <v>705</v>
      </c>
    </row>
    <row r="124" spans="1:3" x14ac:dyDescent="0.25">
      <c r="A124" s="27">
        <v>42055</v>
      </c>
      <c r="B124" s="5">
        <v>53</v>
      </c>
      <c r="C124" s="25">
        <v>534</v>
      </c>
    </row>
    <row r="125" spans="1:3" x14ac:dyDescent="0.25">
      <c r="A125" s="27">
        <v>42056</v>
      </c>
      <c r="B125" s="5">
        <v>54</v>
      </c>
      <c r="C125" s="25">
        <v>282</v>
      </c>
    </row>
    <row r="126" spans="1:3" x14ac:dyDescent="0.25">
      <c r="A126" s="27">
        <v>42057</v>
      </c>
      <c r="B126" s="5">
        <v>56</v>
      </c>
      <c r="C126" s="25">
        <v>435</v>
      </c>
    </row>
    <row r="127" spans="1:3" x14ac:dyDescent="0.25">
      <c r="A127" s="27">
        <v>42058</v>
      </c>
      <c r="B127" s="5">
        <v>52</v>
      </c>
      <c r="C127" s="25">
        <v>380</v>
      </c>
    </row>
    <row r="128" spans="1:3" x14ac:dyDescent="0.25">
      <c r="A128" s="27">
        <v>42059</v>
      </c>
      <c r="B128" s="5">
        <v>57</v>
      </c>
      <c r="C128" s="25">
        <v>372</v>
      </c>
    </row>
    <row r="129" spans="1:3" x14ac:dyDescent="0.25">
      <c r="A129" s="27">
        <v>42060</v>
      </c>
      <c r="B129" s="5">
        <v>51</v>
      </c>
      <c r="C129" s="25">
        <v>240</v>
      </c>
    </row>
    <row r="130" spans="1:3" x14ac:dyDescent="0.25">
      <c r="A130" s="27">
        <v>42061</v>
      </c>
      <c r="B130" s="5">
        <v>40</v>
      </c>
      <c r="C130" s="25">
        <v>346.15</v>
      </c>
    </row>
    <row r="131" spans="1:3" x14ac:dyDescent="0.25">
      <c r="A131" s="27">
        <v>42062</v>
      </c>
      <c r="B131" s="5">
        <v>32</v>
      </c>
      <c r="C131" s="25">
        <v>577.5</v>
      </c>
    </row>
    <row r="132" spans="1:3" x14ac:dyDescent="0.25">
      <c r="A132" s="27">
        <v>42063</v>
      </c>
      <c r="B132" s="5">
        <v>34</v>
      </c>
      <c r="C132" s="25">
        <v>406.34999999999997</v>
      </c>
    </row>
    <row r="133" spans="1:3" x14ac:dyDescent="0.25">
      <c r="A133" s="27">
        <v>42064</v>
      </c>
      <c r="B133" s="5">
        <v>37</v>
      </c>
      <c r="C133" s="25">
        <v>468.7</v>
      </c>
    </row>
    <row r="134" spans="1:3" x14ac:dyDescent="0.25">
      <c r="A134" s="27">
        <v>42065</v>
      </c>
      <c r="B134" s="5">
        <v>39</v>
      </c>
      <c r="C134" s="25">
        <v>483.75</v>
      </c>
    </row>
    <row r="135" spans="1:3" x14ac:dyDescent="0.25">
      <c r="A135" s="27">
        <v>42066</v>
      </c>
      <c r="B135" s="5">
        <v>22</v>
      </c>
      <c r="C135" s="25">
        <v>462.5</v>
      </c>
    </row>
    <row r="136" spans="1:3" x14ac:dyDescent="0.25">
      <c r="A136" s="27">
        <v>42067</v>
      </c>
      <c r="B136" s="5">
        <v>38</v>
      </c>
      <c r="C136" s="25">
        <v>408.5</v>
      </c>
    </row>
    <row r="137" spans="1:3" x14ac:dyDescent="0.25">
      <c r="A137" s="27">
        <v>42068</v>
      </c>
      <c r="B137" s="5">
        <v>40</v>
      </c>
      <c r="C137" s="25">
        <v>311.75</v>
      </c>
    </row>
    <row r="138" spans="1:3" x14ac:dyDescent="0.25">
      <c r="A138" s="27">
        <v>42069</v>
      </c>
      <c r="B138" s="5">
        <v>51</v>
      </c>
      <c r="C138" s="25">
        <v>420</v>
      </c>
    </row>
    <row r="139" spans="1:3" x14ac:dyDescent="0.25">
      <c r="A139" s="27">
        <v>42070</v>
      </c>
      <c r="B139" s="5">
        <v>32</v>
      </c>
      <c r="C139" s="25">
        <v>410</v>
      </c>
    </row>
    <row r="140" spans="1:3" x14ac:dyDescent="0.25">
      <c r="A140" s="27">
        <v>42071</v>
      </c>
      <c r="B140" s="5">
        <v>45</v>
      </c>
      <c r="C140" s="25">
        <v>400</v>
      </c>
    </row>
    <row r="141" spans="1:3" x14ac:dyDescent="0.25">
      <c r="A141" s="27">
        <v>42072</v>
      </c>
      <c r="B141" s="5">
        <v>40</v>
      </c>
      <c r="C141" s="25">
        <v>460.09999999999997</v>
      </c>
    </row>
    <row r="142" spans="1:3" x14ac:dyDescent="0.25">
      <c r="A142" s="27">
        <v>42073</v>
      </c>
      <c r="B142" s="5">
        <v>52</v>
      </c>
      <c r="C142" s="25">
        <v>538</v>
      </c>
    </row>
    <row r="143" spans="1:3" x14ac:dyDescent="0.25">
      <c r="A143" s="27">
        <v>42074</v>
      </c>
      <c r="B143" s="5">
        <v>25</v>
      </c>
      <c r="C143" s="25">
        <v>597.5</v>
      </c>
    </row>
    <row r="144" spans="1:3" x14ac:dyDescent="0.25">
      <c r="A144" s="27">
        <v>42075</v>
      </c>
      <c r="B144" s="5">
        <v>42</v>
      </c>
      <c r="C144" s="25">
        <v>389.15</v>
      </c>
    </row>
    <row r="145" spans="1:3" x14ac:dyDescent="0.25">
      <c r="A145" s="27">
        <v>42076</v>
      </c>
      <c r="B145" s="5">
        <v>45</v>
      </c>
      <c r="C145" s="25">
        <v>228</v>
      </c>
    </row>
    <row r="146" spans="1:3" x14ac:dyDescent="0.25">
      <c r="A146" s="27">
        <v>42077</v>
      </c>
      <c r="B146" s="5">
        <v>31</v>
      </c>
      <c r="C146" s="25">
        <v>627.5</v>
      </c>
    </row>
    <row r="147" spans="1:3" x14ac:dyDescent="0.25">
      <c r="A147" s="27">
        <v>42078</v>
      </c>
      <c r="B147" s="5">
        <v>51</v>
      </c>
      <c r="C147" s="25">
        <v>408</v>
      </c>
    </row>
    <row r="148" spans="1:3" x14ac:dyDescent="0.25">
      <c r="A148" s="27">
        <v>42079</v>
      </c>
      <c r="B148" s="5">
        <v>34</v>
      </c>
      <c r="C148" s="25">
        <v>339.7</v>
      </c>
    </row>
    <row r="149" spans="1:3" x14ac:dyDescent="0.25">
      <c r="A149" s="27">
        <v>42080</v>
      </c>
      <c r="B149" s="5">
        <v>21</v>
      </c>
      <c r="C149" s="25">
        <v>527.5</v>
      </c>
    </row>
    <row r="150" spans="1:3" x14ac:dyDescent="0.25">
      <c r="A150" s="27">
        <v>42081</v>
      </c>
      <c r="B150" s="5">
        <v>55</v>
      </c>
      <c r="C150" s="25">
        <v>364.5</v>
      </c>
    </row>
    <row r="151" spans="1:3" x14ac:dyDescent="0.25">
      <c r="A151" s="27">
        <v>42082</v>
      </c>
      <c r="B151" s="5">
        <v>24</v>
      </c>
      <c r="C151" s="25">
        <v>695</v>
      </c>
    </row>
    <row r="152" spans="1:3" x14ac:dyDescent="0.25">
      <c r="A152" s="27">
        <v>42083</v>
      </c>
      <c r="B152" s="5">
        <v>42</v>
      </c>
      <c r="C152" s="25">
        <v>462.25</v>
      </c>
    </row>
    <row r="153" spans="1:3" x14ac:dyDescent="0.25">
      <c r="A153" s="27">
        <v>42084</v>
      </c>
      <c r="B153" s="5">
        <v>38</v>
      </c>
      <c r="C153" s="25">
        <v>277.34999999999997</v>
      </c>
    </row>
    <row r="154" spans="1:3" x14ac:dyDescent="0.25">
      <c r="A154" s="27">
        <v>42085</v>
      </c>
      <c r="B154" s="5">
        <v>48</v>
      </c>
      <c r="C154" s="25">
        <v>334</v>
      </c>
    </row>
    <row r="155" spans="1:3" x14ac:dyDescent="0.25">
      <c r="A155" s="27">
        <v>42086</v>
      </c>
      <c r="B155" s="5">
        <v>40</v>
      </c>
      <c r="C155" s="25">
        <v>445.04999999999995</v>
      </c>
    </row>
    <row r="156" spans="1:3" x14ac:dyDescent="0.25">
      <c r="A156" s="27">
        <v>42087</v>
      </c>
      <c r="B156" s="5">
        <v>45</v>
      </c>
      <c r="C156" s="25">
        <v>496</v>
      </c>
    </row>
    <row r="157" spans="1:3" x14ac:dyDescent="0.25">
      <c r="A157" s="27">
        <v>42088</v>
      </c>
      <c r="B157" s="5">
        <v>45</v>
      </c>
      <c r="C157" s="25">
        <v>514</v>
      </c>
    </row>
    <row r="158" spans="1:3" x14ac:dyDescent="0.25">
      <c r="A158" s="27">
        <v>42089</v>
      </c>
      <c r="B158" s="5">
        <v>46</v>
      </c>
      <c r="C158" s="25">
        <v>350</v>
      </c>
    </row>
    <row r="159" spans="1:3" x14ac:dyDescent="0.25">
      <c r="A159" s="27">
        <v>42090</v>
      </c>
      <c r="B159" s="5">
        <v>33</v>
      </c>
      <c r="C159" s="25">
        <v>697.5</v>
      </c>
    </row>
    <row r="160" spans="1:3" x14ac:dyDescent="0.25">
      <c r="A160" s="27">
        <v>42091</v>
      </c>
      <c r="B160" s="5">
        <v>37</v>
      </c>
      <c r="C160" s="25">
        <v>258</v>
      </c>
    </row>
    <row r="161" spans="1:3" x14ac:dyDescent="0.25">
      <c r="A161" s="27">
        <v>42092</v>
      </c>
      <c r="B161" s="5">
        <v>24</v>
      </c>
      <c r="C161" s="25">
        <v>257.5</v>
      </c>
    </row>
    <row r="162" spans="1:3" x14ac:dyDescent="0.25">
      <c r="A162" s="27">
        <v>42093</v>
      </c>
      <c r="B162" s="5">
        <v>36</v>
      </c>
      <c r="C162" s="25">
        <v>313.89999999999998</v>
      </c>
    </row>
    <row r="163" spans="1:3" x14ac:dyDescent="0.25">
      <c r="A163" s="27">
        <v>42094</v>
      </c>
      <c r="B163" s="5">
        <v>37</v>
      </c>
      <c r="C163" s="25">
        <v>481.59999999999997</v>
      </c>
    </row>
    <row r="164" spans="1:3" x14ac:dyDescent="0.25">
      <c r="A164" s="27">
        <v>42095</v>
      </c>
      <c r="B164" s="5">
        <v>47</v>
      </c>
      <c r="C164" s="25">
        <v>594</v>
      </c>
    </row>
    <row r="165" spans="1:3" x14ac:dyDescent="0.25">
      <c r="A165" s="27">
        <v>42096</v>
      </c>
      <c r="B165" s="5">
        <v>64</v>
      </c>
      <c r="C165" s="25">
        <v>442.5</v>
      </c>
    </row>
    <row r="166" spans="1:3" x14ac:dyDescent="0.25">
      <c r="A166" s="27">
        <v>42097</v>
      </c>
      <c r="B166" s="5">
        <v>60</v>
      </c>
      <c r="C166" s="25">
        <v>397.5</v>
      </c>
    </row>
    <row r="167" spans="1:3" x14ac:dyDescent="0.25">
      <c r="A167" s="27">
        <v>42098</v>
      </c>
      <c r="B167" s="5">
        <v>50</v>
      </c>
      <c r="C167" s="25">
        <v>272</v>
      </c>
    </row>
    <row r="168" spans="1:3" x14ac:dyDescent="0.25">
      <c r="A168" s="27">
        <v>42099</v>
      </c>
      <c r="B168" s="5">
        <v>62</v>
      </c>
      <c r="C168" s="25">
        <v>208.5</v>
      </c>
    </row>
    <row r="169" spans="1:3" x14ac:dyDescent="0.25">
      <c r="A169" s="27">
        <v>42100</v>
      </c>
      <c r="B169" s="5">
        <v>50</v>
      </c>
      <c r="C169" s="25">
        <v>200</v>
      </c>
    </row>
    <row r="170" spans="1:3" x14ac:dyDescent="0.25">
      <c r="A170" s="27">
        <v>42101</v>
      </c>
      <c r="B170" s="5">
        <v>62</v>
      </c>
      <c r="C170" s="25">
        <v>301.5</v>
      </c>
    </row>
    <row r="171" spans="1:3" x14ac:dyDescent="0.25">
      <c r="A171" s="27">
        <v>42102</v>
      </c>
      <c r="B171" s="5">
        <v>68</v>
      </c>
      <c r="C171" s="25">
        <v>187</v>
      </c>
    </row>
    <row r="172" spans="1:3" x14ac:dyDescent="0.25">
      <c r="A172" s="27">
        <v>42103</v>
      </c>
      <c r="B172" s="5">
        <v>65</v>
      </c>
      <c r="C172" s="25">
        <v>150</v>
      </c>
    </row>
    <row r="173" spans="1:3" x14ac:dyDescent="0.25">
      <c r="A173" s="27">
        <v>42104</v>
      </c>
      <c r="B173" s="5">
        <v>57</v>
      </c>
      <c r="C173" s="25">
        <v>445.5</v>
      </c>
    </row>
    <row r="174" spans="1:3" x14ac:dyDescent="0.25">
      <c r="A174" s="27">
        <v>42105</v>
      </c>
      <c r="B174" s="5">
        <v>53</v>
      </c>
      <c r="C174" s="25">
        <v>498</v>
      </c>
    </row>
    <row r="175" spans="1:3" x14ac:dyDescent="0.25">
      <c r="A175" s="27">
        <v>42106</v>
      </c>
      <c r="B175" s="5">
        <v>43</v>
      </c>
      <c r="C175" s="25">
        <v>599.85</v>
      </c>
    </row>
    <row r="176" spans="1:3" x14ac:dyDescent="0.25">
      <c r="A176" s="27">
        <v>42107</v>
      </c>
      <c r="B176" s="5">
        <v>39</v>
      </c>
      <c r="C176" s="25">
        <v>393.45</v>
      </c>
    </row>
    <row r="177" spans="1:3" x14ac:dyDescent="0.25">
      <c r="A177" s="27">
        <v>42108</v>
      </c>
      <c r="B177" s="5">
        <v>61</v>
      </c>
      <c r="C177" s="25">
        <v>196.5</v>
      </c>
    </row>
    <row r="178" spans="1:3" x14ac:dyDescent="0.25">
      <c r="A178" s="27">
        <v>42109</v>
      </c>
      <c r="B178" s="5">
        <v>42</v>
      </c>
      <c r="C178" s="25">
        <v>457.95</v>
      </c>
    </row>
    <row r="179" spans="1:3" x14ac:dyDescent="0.25">
      <c r="A179" s="27">
        <v>42110</v>
      </c>
      <c r="B179" s="5">
        <v>42</v>
      </c>
      <c r="C179" s="25">
        <v>225.75</v>
      </c>
    </row>
    <row r="180" spans="1:3" x14ac:dyDescent="0.25">
      <c r="A180" s="27">
        <v>42111</v>
      </c>
      <c r="B180" s="5">
        <v>52</v>
      </c>
      <c r="C180" s="25">
        <v>598</v>
      </c>
    </row>
    <row r="181" spans="1:3" x14ac:dyDescent="0.25">
      <c r="A181" s="27">
        <v>42112</v>
      </c>
      <c r="B181" s="5">
        <v>68</v>
      </c>
      <c r="C181" s="25">
        <v>268</v>
      </c>
    </row>
    <row r="182" spans="1:3" x14ac:dyDescent="0.25">
      <c r="A182" s="27">
        <v>42113</v>
      </c>
      <c r="B182" s="5">
        <v>50</v>
      </c>
      <c r="C182" s="25">
        <v>468</v>
      </c>
    </row>
    <row r="183" spans="1:3" x14ac:dyDescent="0.25">
      <c r="A183" s="27">
        <v>42114</v>
      </c>
      <c r="B183" s="5">
        <v>46</v>
      </c>
      <c r="C183" s="25">
        <v>236</v>
      </c>
    </row>
    <row r="184" spans="1:3" x14ac:dyDescent="0.25">
      <c r="A184" s="27">
        <v>42115</v>
      </c>
      <c r="B184" s="5">
        <v>58</v>
      </c>
      <c r="C184" s="25">
        <v>415.5</v>
      </c>
    </row>
    <row r="185" spans="1:3" x14ac:dyDescent="0.25">
      <c r="A185" s="27">
        <v>42116</v>
      </c>
      <c r="B185" s="5">
        <v>56</v>
      </c>
      <c r="C185" s="25">
        <v>418.5</v>
      </c>
    </row>
    <row r="186" spans="1:3" x14ac:dyDescent="0.25">
      <c r="A186" s="27">
        <v>42117</v>
      </c>
      <c r="B186" s="5">
        <v>61</v>
      </c>
      <c r="C186" s="25">
        <v>279</v>
      </c>
    </row>
    <row r="187" spans="1:3" x14ac:dyDescent="0.25">
      <c r="A187" s="27">
        <v>42118</v>
      </c>
      <c r="B187" s="5">
        <v>56</v>
      </c>
      <c r="C187" s="25">
        <v>195</v>
      </c>
    </row>
    <row r="188" spans="1:3" x14ac:dyDescent="0.25">
      <c r="A188" s="27">
        <v>42119</v>
      </c>
      <c r="B188" s="5">
        <v>61</v>
      </c>
      <c r="C188" s="25">
        <v>325.5</v>
      </c>
    </row>
    <row r="189" spans="1:3" x14ac:dyDescent="0.25">
      <c r="A189" s="27">
        <v>42120</v>
      </c>
      <c r="B189" s="5">
        <v>67</v>
      </c>
      <c r="C189" s="25">
        <v>283</v>
      </c>
    </row>
    <row r="190" spans="1:3" x14ac:dyDescent="0.25">
      <c r="A190" s="27">
        <v>42121</v>
      </c>
      <c r="B190" s="5">
        <v>68</v>
      </c>
      <c r="C190" s="25">
        <v>281</v>
      </c>
    </row>
    <row r="191" spans="1:3" x14ac:dyDescent="0.25">
      <c r="A191" s="27">
        <v>42122</v>
      </c>
      <c r="B191" s="5">
        <v>61</v>
      </c>
      <c r="C191" s="25">
        <v>313.5</v>
      </c>
    </row>
    <row r="192" spans="1:3" x14ac:dyDescent="0.25">
      <c r="A192" s="27">
        <v>42123</v>
      </c>
      <c r="B192" s="5">
        <v>52</v>
      </c>
      <c r="C192" s="25">
        <v>466</v>
      </c>
    </row>
    <row r="193" spans="1:3" x14ac:dyDescent="0.25">
      <c r="A193" s="27">
        <v>42124</v>
      </c>
      <c r="B193" s="5">
        <v>63</v>
      </c>
      <c r="C193" s="25">
        <v>351</v>
      </c>
    </row>
    <row r="194" spans="1:3" x14ac:dyDescent="0.25">
      <c r="A194" s="27">
        <v>42125</v>
      </c>
      <c r="B194" s="5">
        <v>80</v>
      </c>
      <c r="C194" s="25">
        <v>226</v>
      </c>
    </row>
    <row r="195" spans="1:3" x14ac:dyDescent="0.25">
      <c r="A195" s="27">
        <v>42126</v>
      </c>
      <c r="B195" s="5">
        <v>75</v>
      </c>
      <c r="C195" s="25">
        <v>165</v>
      </c>
    </row>
    <row r="196" spans="1:3" x14ac:dyDescent="0.25">
      <c r="A196" s="27">
        <v>42127</v>
      </c>
      <c r="B196" s="5">
        <v>51</v>
      </c>
      <c r="C196" s="25">
        <v>532</v>
      </c>
    </row>
    <row r="197" spans="1:3" x14ac:dyDescent="0.25">
      <c r="A197" s="27">
        <v>42128</v>
      </c>
      <c r="B197" s="5">
        <v>44</v>
      </c>
      <c r="C197" s="25">
        <v>410</v>
      </c>
    </row>
    <row r="198" spans="1:3" x14ac:dyDescent="0.25">
      <c r="A198" s="27">
        <v>42129</v>
      </c>
      <c r="B198" s="5">
        <v>79</v>
      </c>
      <c r="C198" s="25">
        <v>121</v>
      </c>
    </row>
    <row r="199" spans="1:3" x14ac:dyDescent="0.25">
      <c r="A199" s="27">
        <v>42130</v>
      </c>
      <c r="B199" s="5">
        <v>61</v>
      </c>
      <c r="C199" s="25">
        <v>340.5</v>
      </c>
    </row>
    <row r="200" spans="1:3" x14ac:dyDescent="0.25">
      <c r="A200" s="27">
        <v>42131</v>
      </c>
      <c r="B200" s="5">
        <v>49</v>
      </c>
      <c r="C200" s="25">
        <v>264</v>
      </c>
    </row>
    <row r="201" spans="1:3" x14ac:dyDescent="0.25">
      <c r="A201" s="27">
        <v>42132</v>
      </c>
      <c r="B201" s="5">
        <v>80</v>
      </c>
      <c r="C201" s="25">
        <v>212</v>
      </c>
    </row>
    <row r="202" spans="1:3" x14ac:dyDescent="0.25">
      <c r="A202" s="27">
        <v>42133</v>
      </c>
      <c r="B202" s="5">
        <v>47</v>
      </c>
      <c r="C202" s="25">
        <v>590</v>
      </c>
    </row>
    <row r="203" spans="1:3" x14ac:dyDescent="0.25">
      <c r="A203" s="27">
        <v>42134</v>
      </c>
      <c r="B203" s="5">
        <v>77</v>
      </c>
      <c r="C203" s="25">
        <v>153</v>
      </c>
    </row>
    <row r="204" spans="1:3" x14ac:dyDescent="0.25">
      <c r="A204" s="27">
        <v>42135</v>
      </c>
      <c r="B204" s="5">
        <v>60</v>
      </c>
      <c r="C204" s="25">
        <v>202.5</v>
      </c>
    </row>
    <row r="205" spans="1:3" x14ac:dyDescent="0.25">
      <c r="A205" s="27">
        <v>42136</v>
      </c>
      <c r="B205" s="5">
        <v>54</v>
      </c>
      <c r="C205" s="25">
        <v>564</v>
      </c>
    </row>
    <row r="206" spans="1:3" x14ac:dyDescent="0.25">
      <c r="A206" s="27">
        <v>42137</v>
      </c>
      <c r="B206" s="5">
        <v>44</v>
      </c>
      <c r="C206" s="25">
        <v>326</v>
      </c>
    </row>
    <row r="207" spans="1:3" x14ac:dyDescent="0.25">
      <c r="A207" s="27">
        <v>42138</v>
      </c>
      <c r="B207" s="5">
        <v>50</v>
      </c>
      <c r="C207" s="25">
        <v>308</v>
      </c>
    </row>
    <row r="208" spans="1:3" x14ac:dyDescent="0.25">
      <c r="A208" s="27">
        <v>42139</v>
      </c>
      <c r="B208" s="5">
        <v>69</v>
      </c>
      <c r="C208" s="25">
        <v>220</v>
      </c>
    </row>
    <row r="209" spans="1:3" x14ac:dyDescent="0.25">
      <c r="A209" s="27">
        <v>42140</v>
      </c>
      <c r="B209" s="5">
        <v>59</v>
      </c>
      <c r="C209" s="25">
        <v>448.5</v>
      </c>
    </row>
    <row r="210" spans="1:3" x14ac:dyDescent="0.25">
      <c r="A210" s="27">
        <v>42141</v>
      </c>
      <c r="B210" s="5">
        <v>81</v>
      </c>
      <c r="C210" s="25">
        <v>239</v>
      </c>
    </row>
    <row r="211" spans="1:3" x14ac:dyDescent="0.25">
      <c r="A211" s="27">
        <v>42142</v>
      </c>
      <c r="B211" s="5">
        <v>82</v>
      </c>
      <c r="C211" s="25">
        <v>227</v>
      </c>
    </row>
    <row r="212" spans="1:3" x14ac:dyDescent="0.25">
      <c r="A212" s="27">
        <v>42143</v>
      </c>
      <c r="B212" s="5">
        <v>59</v>
      </c>
      <c r="C212" s="25">
        <v>222</v>
      </c>
    </row>
    <row r="213" spans="1:3" x14ac:dyDescent="0.25">
      <c r="A213" s="27">
        <v>42144</v>
      </c>
      <c r="B213" s="5">
        <v>47</v>
      </c>
      <c r="C213" s="25">
        <v>282</v>
      </c>
    </row>
    <row r="214" spans="1:3" x14ac:dyDescent="0.25">
      <c r="A214" s="27">
        <v>42145</v>
      </c>
      <c r="B214" s="5">
        <v>71</v>
      </c>
      <c r="C214" s="25">
        <v>225</v>
      </c>
    </row>
    <row r="215" spans="1:3" x14ac:dyDescent="0.25">
      <c r="A215" s="27">
        <v>42146</v>
      </c>
      <c r="B215" s="5">
        <v>45</v>
      </c>
      <c r="C215" s="25">
        <v>332</v>
      </c>
    </row>
    <row r="216" spans="1:3" x14ac:dyDescent="0.25">
      <c r="A216" s="27">
        <v>42147</v>
      </c>
      <c r="B216" s="5">
        <v>65</v>
      </c>
      <c r="C216" s="25">
        <v>178</v>
      </c>
    </row>
    <row r="217" spans="1:3" x14ac:dyDescent="0.25">
      <c r="A217" s="27">
        <v>42148</v>
      </c>
      <c r="B217" s="5">
        <v>78</v>
      </c>
      <c r="C217" s="25">
        <v>290</v>
      </c>
    </row>
    <row r="218" spans="1:3" x14ac:dyDescent="0.25">
      <c r="A218" s="27">
        <v>42149</v>
      </c>
      <c r="B218" s="5">
        <v>54</v>
      </c>
      <c r="C218" s="25">
        <v>246</v>
      </c>
    </row>
    <row r="219" spans="1:3" x14ac:dyDescent="0.25">
      <c r="A219" s="27">
        <v>42150</v>
      </c>
      <c r="B219" s="5">
        <v>46</v>
      </c>
      <c r="C219" s="25">
        <v>598</v>
      </c>
    </row>
    <row r="220" spans="1:3" x14ac:dyDescent="0.25">
      <c r="A220" s="27">
        <v>42151</v>
      </c>
      <c r="B220" s="5">
        <v>81</v>
      </c>
      <c r="C220" s="25">
        <v>186</v>
      </c>
    </row>
    <row r="221" spans="1:3" x14ac:dyDescent="0.25">
      <c r="A221" s="27">
        <v>42152</v>
      </c>
      <c r="B221" s="5">
        <v>52</v>
      </c>
      <c r="C221" s="25">
        <v>584</v>
      </c>
    </row>
    <row r="222" spans="1:3" x14ac:dyDescent="0.25">
      <c r="A222" s="27">
        <v>42153</v>
      </c>
      <c r="B222" s="5">
        <v>79</v>
      </c>
      <c r="C222" s="25">
        <v>259</v>
      </c>
    </row>
    <row r="223" spans="1:3" x14ac:dyDescent="0.25">
      <c r="A223" s="27">
        <v>42154</v>
      </c>
      <c r="B223" s="5">
        <v>77</v>
      </c>
      <c r="C223" s="25">
        <v>162</v>
      </c>
    </row>
    <row r="224" spans="1:3" x14ac:dyDescent="0.25">
      <c r="A224" s="27">
        <v>42155</v>
      </c>
      <c r="B224" s="5">
        <v>66</v>
      </c>
      <c r="C224" s="25">
        <v>162</v>
      </c>
    </row>
    <row r="225" spans="1:3" x14ac:dyDescent="0.25">
      <c r="A225" s="27">
        <v>42156</v>
      </c>
      <c r="B225" s="5">
        <v>60</v>
      </c>
      <c r="C225" s="25">
        <v>300</v>
      </c>
    </row>
    <row r="226" spans="1:3" x14ac:dyDescent="0.25">
      <c r="A226" s="27">
        <v>42157</v>
      </c>
      <c r="B226" s="5">
        <v>66</v>
      </c>
      <c r="C226" s="25">
        <v>228</v>
      </c>
    </row>
    <row r="227" spans="1:3" x14ac:dyDescent="0.25">
      <c r="A227" s="27">
        <v>42158</v>
      </c>
      <c r="B227" s="5">
        <v>63</v>
      </c>
      <c r="C227" s="25">
        <v>336</v>
      </c>
    </row>
    <row r="228" spans="1:3" x14ac:dyDescent="0.25">
      <c r="A228" s="27">
        <v>42159</v>
      </c>
      <c r="B228" s="5">
        <v>76</v>
      </c>
      <c r="C228" s="25">
        <v>164</v>
      </c>
    </row>
    <row r="229" spans="1:3" x14ac:dyDescent="0.25">
      <c r="A229" s="27">
        <v>42160</v>
      </c>
      <c r="B229" s="5">
        <v>64</v>
      </c>
      <c r="C229" s="25">
        <v>238.5</v>
      </c>
    </row>
    <row r="230" spans="1:3" x14ac:dyDescent="0.25">
      <c r="A230" s="27">
        <v>42161</v>
      </c>
      <c r="B230" s="5">
        <v>54</v>
      </c>
      <c r="C230" s="25">
        <v>548</v>
      </c>
    </row>
    <row r="231" spans="1:3" x14ac:dyDescent="0.25">
      <c r="A231" s="27">
        <v>42162</v>
      </c>
      <c r="B231" s="5">
        <v>62</v>
      </c>
      <c r="C231" s="25">
        <v>187.5</v>
      </c>
    </row>
    <row r="232" spans="1:3" x14ac:dyDescent="0.25">
      <c r="A232" s="27">
        <v>42163</v>
      </c>
      <c r="B232" s="5">
        <v>75</v>
      </c>
      <c r="C232" s="25">
        <v>208</v>
      </c>
    </row>
    <row r="233" spans="1:3" x14ac:dyDescent="0.25">
      <c r="A233" s="27">
        <v>42164</v>
      </c>
      <c r="B233" s="5">
        <v>60</v>
      </c>
      <c r="C233" s="25">
        <v>153</v>
      </c>
    </row>
    <row r="234" spans="1:3" x14ac:dyDescent="0.25">
      <c r="A234" s="27">
        <v>42165</v>
      </c>
      <c r="B234" s="5">
        <v>61</v>
      </c>
      <c r="C234" s="25">
        <v>343.5</v>
      </c>
    </row>
    <row r="235" spans="1:3" x14ac:dyDescent="0.25">
      <c r="A235" s="27">
        <v>42166</v>
      </c>
      <c r="B235" s="5">
        <v>74</v>
      </c>
      <c r="C235" s="25">
        <v>275</v>
      </c>
    </row>
    <row r="236" spans="1:3" x14ac:dyDescent="0.25">
      <c r="A236" s="27">
        <v>42167</v>
      </c>
      <c r="B236" s="5">
        <v>72</v>
      </c>
      <c r="C236" s="25">
        <v>138</v>
      </c>
    </row>
    <row r="237" spans="1:3" x14ac:dyDescent="0.25">
      <c r="A237" s="27">
        <v>42168</v>
      </c>
      <c r="B237" s="5">
        <v>77</v>
      </c>
      <c r="C237" s="25">
        <v>168</v>
      </c>
    </row>
    <row r="238" spans="1:3" x14ac:dyDescent="0.25">
      <c r="A238" s="27">
        <v>42169</v>
      </c>
      <c r="B238" s="5">
        <v>56</v>
      </c>
      <c r="C238" s="25">
        <v>289.5</v>
      </c>
    </row>
    <row r="239" spans="1:3" x14ac:dyDescent="0.25">
      <c r="A239" s="27">
        <v>42170</v>
      </c>
      <c r="B239" s="5">
        <v>73</v>
      </c>
      <c r="C239" s="25">
        <v>156</v>
      </c>
    </row>
    <row r="240" spans="1:3" x14ac:dyDescent="0.25">
      <c r="A240" s="27">
        <v>42171</v>
      </c>
      <c r="B240" s="5">
        <v>60</v>
      </c>
      <c r="C240" s="25">
        <v>345</v>
      </c>
    </row>
    <row r="241" spans="1:3" x14ac:dyDescent="0.25">
      <c r="A241" s="27">
        <v>42172</v>
      </c>
      <c r="B241" s="5">
        <v>72</v>
      </c>
      <c r="C241" s="25">
        <v>292</v>
      </c>
    </row>
    <row r="242" spans="1:3" x14ac:dyDescent="0.25">
      <c r="A242" s="27">
        <v>42173</v>
      </c>
      <c r="B242" s="5">
        <v>66</v>
      </c>
      <c r="C242" s="25">
        <v>100</v>
      </c>
    </row>
    <row r="243" spans="1:3" x14ac:dyDescent="0.25">
      <c r="A243" s="27">
        <v>42174</v>
      </c>
      <c r="B243" s="5">
        <v>57</v>
      </c>
      <c r="C243" s="25">
        <v>355.5</v>
      </c>
    </row>
    <row r="244" spans="1:3" x14ac:dyDescent="0.25">
      <c r="A244" s="27">
        <v>42175</v>
      </c>
      <c r="B244" s="5">
        <v>57</v>
      </c>
      <c r="C244" s="25">
        <v>171</v>
      </c>
    </row>
    <row r="245" spans="1:3" x14ac:dyDescent="0.25">
      <c r="A245" s="27">
        <v>42176</v>
      </c>
      <c r="B245" s="5">
        <v>78</v>
      </c>
      <c r="C245" s="25">
        <v>253</v>
      </c>
    </row>
    <row r="246" spans="1:3" x14ac:dyDescent="0.25">
      <c r="A246" s="27">
        <v>42177</v>
      </c>
      <c r="B246" s="5">
        <v>56</v>
      </c>
      <c r="C246" s="25">
        <v>303</v>
      </c>
    </row>
    <row r="247" spans="1:3" x14ac:dyDescent="0.25">
      <c r="A247" s="27">
        <v>42178</v>
      </c>
      <c r="B247" s="5">
        <v>59</v>
      </c>
      <c r="C247" s="25">
        <v>319.5</v>
      </c>
    </row>
    <row r="248" spans="1:3" x14ac:dyDescent="0.25">
      <c r="A248" s="27">
        <v>42179</v>
      </c>
      <c r="B248" s="5">
        <v>71</v>
      </c>
      <c r="C248" s="25">
        <v>115</v>
      </c>
    </row>
    <row r="249" spans="1:3" x14ac:dyDescent="0.25">
      <c r="A249" s="27">
        <v>42180</v>
      </c>
      <c r="B249" s="5">
        <v>66</v>
      </c>
      <c r="C249" s="25">
        <v>133</v>
      </c>
    </row>
    <row r="250" spans="1:3" x14ac:dyDescent="0.25">
      <c r="A250" s="27">
        <v>42181</v>
      </c>
      <c r="B250" s="5">
        <v>58</v>
      </c>
      <c r="C250" s="25">
        <v>318</v>
      </c>
    </row>
    <row r="251" spans="1:3" x14ac:dyDescent="0.25">
      <c r="A251" s="27">
        <v>42182</v>
      </c>
      <c r="B251" s="5">
        <v>67</v>
      </c>
      <c r="C251" s="25">
        <v>137</v>
      </c>
    </row>
    <row r="252" spans="1:3" x14ac:dyDescent="0.25">
      <c r="A252" s="27">
        <v>42183</v>
      </c>
      <c r="B252" s="5">
        <v>66</v>
      </c>
      <c r="C252" s="25">
        <v>275</v>
      </c>
    </row>
    <row r="253" spans="1:3" x14ac:dyDescent="0.25">
      <c r="A253" s="27">
        <v>42184</v>
      </c>
      <c r="B253" s="5">
        <v>76</v>
      </c>
      <c r="C253" s="25">
        <v>132</v>
      </c>
    </row>
    <row r="254" spans="1:3" x14ac:dyDescent="0.25">
      <c r="A254" s="27">
        <v>42185</v>
      </c>
      <c r="B254" s="5">
        <v>57</v>
      </c>
      <c r="C254" s="25">
        <v>244.5</v>
      </c>
    </row>
    <row r="255" spans="1:3" x14ac:dyDescent="0.25">
      <c r="A255" s="27">
        <v>42186</v>
      </c>
      <c r="B255" s="5">
        <v>72</v>
      </c>
      <c r="C255" s="25">
        <v>135</v>
      </c>
    </row>
    <row r="256" spans="1:3" x14ac:dyDescent="0.25">
      <c r="A256" s="27">
        <v>42187</v>
      </c>
      <c r="B256" s="5">
        <v>62</v>
      </c>
      <c r="C256" s="25">
        <v>246</v>
      </c>
    </row>
    <row r="257" spans="1:3" x14ac:dyDescent="0.25">
      <c r="A257" s="27">
        <v>42188</v>
      </c>
      <c r="B257" s="5">
        <v>79</v>
      </c>
      <c r="C257" s="25">
        <v>222</v>
      </c>
    </row>
    <row r="258" spans="1:3" x14ac:dyDescent="0.25">
      <c r="A258" s="27">
        <v>42189</v>
      </c>
      <c r="B258" s="5">
        <v>83</v>
      </c>
      <c r="C258" s="25">
        <v>297</v>
      </c>
    </row>
    <row r="259" spans="1:3" x14ac:dyDescent="0.25">
      <c r="A259" s="27">
        <v>42190</v>
      </c>
      <c r="B259" s="5">
        <v>71</v>
      </c>
      <c r="C259" s="25">
        <v>173</v>
      </c>
    </row>
    <row r="260" spans="1:3" x14ac:dyDescent="0.25">
      <c r="A260" s="27">
        <v>42191</v>
      </c>
      <c r="B260" s="5">
        <v>78</v>
      </c>
      <c r="C260" s="25">
        <v>154</v>
      </c>
    </row>
    <row r="261" spans="1:3" x14ac:dyDescent="0.25">
      <c r="A261" s="27">
        <v>42192</v>
      </c>
      <c r="B261" s="5">
        <v>70</v>
      </c>
      <c r="C261" s="25">
        <v>160</v>
      </c>
    </row>
    <row r="262" spans="1:3" x14ac:dyDescent="0.25">
      <c r="A262" s="27">
        <v>42193</v>
      </c>
      <c r="B262" s="5">
        <v>81</v>
      </c>
      <c r="C262" s="25">
        <v>139</v>
      </c>
    </row>
    <row r="263" spans="1:3" x14ac:dyDescent="0.25">
      <c r="A263" s="27">
        <v>42194</v>
      </c>
      <c r="B263" s="5">
        <v>74</v>
      </c>
      <c r="C263" s="25">
        <v>103</v>
      </c>
    </row>
    <row r="264" spans="1:3" x14ac:dyDescent="0.25">
      <c r="A264" s="27">
        <v>42195</v>
      </c>
      <c r="B264" s="5">
        <v>92</v>
      </c>
      <c r="C264" s="25">
        <v>508</v>
      </c>
    </row>
    <row r="265" spans="1:3" x14ac:dyDescent="0.25">
      <c r="A265" s="27">
        <v>42196</v>
      </c>
      <c r="B265" s="5">
        <v>78</v>
      </c>
      <c r="C265" s="25">
        <v>172</v>
      </c>
    </row>
    <row r="266" spans="1:3" x14ac:dyDescent="0.25">
      <c r="A266" s="27">
        <v>42197</v>
      </c>
      <c r="B266" s="5">
        <v>87</v>
      </c>
      <c r="C266" s="25">
        <v>429</v>
      </c>
    </row>
    <row r="267" spans="1:3" x14ac:dyDescent="0.25">
      <c r="A267" s="27">
        <v>42198</v>
      </c>
      <c r="B267" s="5">
        <v>62</v>
      </c>
      <c r="C267" s="25">
        <v>406.5</v>
      </c>
    </row>
    <row r="268" spans="1:3" x14ac:dyDescent="0.25">
      <c r="A268" s="27">
        <v>42199</v>
      </c>
      <c r="B268" s="5">
        <v>85</v>
      </c>
      <c r="C268" s="25">
        <v>340.5</v>
      </c>
    </row>
    <row r="269" spans="1:3" x14ac:dyDescent="0.25">
      <c r="A269" s="27">
        <v>42200</v>
      </c>
      <c r="B269" s="5">
        <v>92</v>
      </c>
      <c r="C269" s="25">
        <v>268</v>
      </c>
    </row>
    <row r="270" spans="1:3" x14ac:dyDescent="0.25">
      <c r="A270" s="27">
        <v>42201</v>
      </c>
      <c r="B270" s="5">
        <v>84</v>
      </c>
      <c r="C270" s="25">
        <v>235</v>
      </c>
    </row>
    <row r="271" spans="1:3" x14ac:dyDescent="0.25">
      <c r="A271" s="27">
        <v>42202</v>
      </c>
      <c r="B271" s="5">
        <v>90</v>
      </c>
      <c r="C271" s="25">
        <v>396</v>
      </c>
    </row>
    <row r="272" spans="1:3" x14ac:dyDescent="0.25">
      <c r="A272" s="27">
        <v>42203</v>
      </c>
      <c r="B272" s="5">
        <v>66</v>
      </c>
      <c r="C272" s="25">
        <v>254</v>
      </c>
    </row>
    <row r="273" spans="1:3" x14ac:dyDescent="0.25">
      <c r="A273" s="27">
        <v>42204</v>
      </c>
      <c r="B273" s="5">
        <v>67</v>
      </c>
      <c r="C273" s="25">
        <v>189</v>
      </c>
    </row>
    <row r="274" spans="1:3" x14ac:dyDescent="0.25">
      <c r="A274" s="27">
        <v>42205</v>
      </c>
      <c r="B274" s="5">
        <v>79</v>
      </c>
      <c r="C274" s="25">
        <v>293</v>
      </c>
    </row>
    <row r="275" spans="1:3" x14ac:dyDescent="0.25">
      <c r="A275" s="27">
        <v>42206</v>
      </c>
      <c r="B275" s="5">
        <v>74</v>
      </c>
      <c r="C275" s="25">
        <v>115</v>
      </c>
    </row>
    <row r="276" spans="1:3" x14ac:dyDescent="0.25">
      <c r="A276" s="27">
        <v>42207</v>
      </c>
      <c r="B276" s="5">
        <v>84</v>
      </c>
      <c r="C276" s="25">
        <v>181</v>
      </c>
    </row>
    <row r="277" spans="1:3" x14ac:dyDescent="0.25">
      <c r="A277" s="27">
        <v>42208</v>
      </c>
      <c r="B277" s="5">
        <v>73</v>
      </c>
      <c r="C277" s="25">
        <v>200</v>
      </c>
    </row>
    <row r="278" spans="1:3" x14ac:dyDescent="0.25">
      <c r="A278" s="27">
        <v>42209</v>
      </c>
      <c r="B278" s="5">
        <v>72</v>
      </c>
      <c r="C278" s="25">
        <v>234</v>
      </c>
    </row>
    <row r="279" spans="1:3" x14ac:dyDescent="0.25">
      <c r="A279" s="27">
        <v>42210</v>
      </c>
      <c r="B279" s="5">
        <v>89</v>
      </c>
      <c r="C279" s="25">
        <v>423</v>
      </c>
    </row>
    <row r="280" spans="1:3" x14ac:dyDescent="0.25">
      <c r="A280" s="27">
        <v>42211</v>
      </c>
      <c r="B280" s="5">
        <v>75</v>
      </c>
      <c r="C280" s="25">
        <v>102</v>
      </c>
    </row>
    <row r="281" spans="1:3" x14ac:dyDescent="0.25">
      <c r="A281" s="27">
        <v>42212</v>
      </c>
      <c r="B281" s="5">
        <v>80</v>
      </c>
      <c r="C281" s="25">
        <v>272</v>
      </c>
    </row>
    <row r="282" spans="1:3" x14ac:dyDescent="0.25">
      <c r="A282" s="27">
        <v>42213</v>
      </c>
      <c r="B282" s="5">
        <v>65</v>
      </c>
      <c r="C282" s="25">
        <v>159</v>
      </c>
    </row>
    <row r="283" spans="1:3" x14ac:dyDescent="0.25">
      <c r="A283" s="27">
        <v>42214</v>
      </c>
      <c r="B283" s="5">
        <v>71</v>
      </c>
      <c r="C283" s="25">
        <v>281</v>
      </c>
    </row>
    <row r="284" spans="1:3" x14ac:dyDescent="0.25">
      <c r="A284" s="27">
        <v>42215</v>
      </c>
      <c r="B284" s="5">
        <v>91</v>
      </c>
      <c r="C284" s="25">
        <v>210</v>
      </c>
    </row>
    <row r="285" spans="1:3" x14ac:dyDescent="0.25">
      <c r="A285" s="27">
        <v>42216</v>
      </c>
      <c r="B285" s="5">
        <v>89</v>
      </c>
      <c r="C285" s="25">
        <v>273</v>
      </c>
    </row>
    <row r="286" spans="1:3" x14ac:dyDescent="0.25">
      <c r="A286" s="27">
        <v>42217</v>
      </c>
      <c r="B286" s="5">
        <v>98</v>
      </c>
      <c r="C286" s="25">
        <v>310</v>
      </c>
    </row>
    <row r="287" spans="1:3" x14ac:dyDescent="0.25">
      <c r="A287" s="27">
        <v>42218</v>
      </c>
      <c r="B287" s="5">
        <v>91</v>
      </c>
      <c r="C287" s="25">
        <v>578</v>
      </c>
    </row>
    <row r="288" spans="1:3" x14ac:dyDescent="0.25">
      <c r="A288" s="27">
        <v>42219</v>
      </c>
      <c r="B288" s="5">
        <v>82</v>
      </c>
      <c r="C288" s="25">
        <v>300</v>
      </c>
    </row>
    <row r="289" spans="1:3" x14ac:dyDescent="0.25">
      <c r="A289" s="27">
        <v>42220</v>
      </c>
      <c r="B289" s="5">
        <v>93</v>
      </c>
      <c r="C289" s="25">
        <v>584</v>
      </c>
    </row>
    <row r="290" spans="1:3" x14ac:dyDescent="0.25">
      <c r="A290" s="27">
        <v>42221</v>
      </c>
      <c r="B290" s="5">
        <v>73</v>
      </c>
      <c r="C290" s="25">
        <v>159</v>
      </c>
    </row>
    <row r="291" spans="1:3" x14ac:dyDescent="0.25">
      <c r="A291" s="27">
        <v>42222</v>
      </c>
      <c r="B291" s="5">
        <v>99</v>
      </c>
      <c r="C291" s="25">
        <v>715</v>
      </c>
    </row>
    <row r="292" spans="1:3" x14ac:dyDescent="0.25">
      <c r="A292" s="27">
        <v>42223</v>
      </c>
      <c r="B292" s="5">
        <v>85</v>
      </c>
      <c r="C292" s="25">
        <v>426</v>
      </c>
    </row>
    <row r="293" spans="1:3" x14ac:dyDescent="0.25">
      <c r="A293" s="27">
        <v>42224</v>
      </c>
      <c r="B293" s="5">
        <v>71</v>
      </c>
      <c r="C293" s="25">
        <v>251</v>
      </c>
    </row>
    <row r="294" spans="1:3" x14ac:dyDescent="0.25">
      <c r="A294" s="27">
        <v>42225</v>
      </c>
      <c r="B294" s="5">
        <v>90</v>
      </c>
      <c r="C294" s="25">
        <v>294</v>
      </c>
    </row>
    <row r="295" spans="1:3" x14ac:dyDescent="0.25">
      <c r="A295" s="27">
        <v>42226</v>
      </c>
      <c r="B295" s="5">
        <v>71</v>
      </c>
      <c r="C295" s="25">
        <v>288</v>
      </c>
    </row>
    <row r="296" spans="1:3" x14ac:dyDescent="0.25">
      <c r="A296" s="27">
        <v>42227</v>
      </c>
      <c r="B296" s="5">
        <v>97</v>
      </c>
      <c r="C296" s="25">
        <v>740</v>
      </c>
    </row>
    <row r="297" spans="1:3" x14ac:dyDescent="0.25">
      <c r="A297" s="27">
        <v>42228</v>
      </c>
      <c r="B297" s="5">
        <v>100</v>
      </c>
      <c r="C297" s="25">
        <v>646.25</v>
      </c>
    </row>
    <row r="298" spans="1:3" x14ac:dyDescent="0.25">
      <c r="A298" s="27">
        <v>42229</v>
      </c>
      <c r="B298" s="5">
        <v>96</v>
      </c>
      <c r="C298" s="25">
        <v>337.5</v>
      </c>
    </row>
    <row r="299" spans="1:3" x14ac:dyDescent="0.25">
      <c r="A299" s="27">
        <v>42230</v>
      </c>
      <c r="B299" s="5">
        <v>75</v>
      </c>
      <c r="C299" s="25">
        <v>154</v>
      </c>
    </row>
    <row r="300" spans="1:3" x14ac:dyDescent="0.25">
      <c r="A300" s="27">
        <v>42231</v>
      </c>
      <c r="B300" s="5">
        <v>80</v>
      </c>
      <c r="C300" s="25">
        <v>153</v>
      </c>
    </row>
    <row r="301" spans="1:3" x14ac:dyDescent="0.25">
      <c r="A301" s="27">
        <v>42232</v>
      </c>
      <c r="B301" s="5">
        <v>74</v>
      </c>
      <c r="C301" s="25">
        <v>207</v>
      </c>
    </row>
    <row r="302" spans="1:3" x14ac:dyDescent="0.25">
      <c r="A302" s="27">
        <v>42233</v>
      </c>
      <c r="B302" s="5">
        <v>84</v>
      </c>
      <c r="C302" s="25">
        <v>151</v>
      </c>
    </row>
    <row r="303" spans="1:3" x14ac:dyDescent="0.25">
      <c r="A303" s="27">
        <v>42234</v>
      </c>
      <c r="B303" s="5">
        <v>94</v>
      </c>
      <c r="C303" s="25">
        <v>308</v>
      </c>
    </row>
    <row r="304" spans="1:3" x14ac:dyDescent="0.25">
      <c r="A304" s="27">
        <v>42235</v>
      </c>
      <c r="B304" s="5">
        <v>99</v>
      </c>
      <c r="C304" s="25">
        <v>285</v>
      </c>
    </row>
    <row r="305" spans="1:3" x14ac:dyDescent="0.25">
      <c r="A305" s="27">
        <v>42236</v>
      </c>
      <c r="B305" s="5">
        <v>94</v>
      </c>
      <c r="C305" s="25">
        <v>422</v>
      </c>
    </row>
    <row r="306" spans="1:3" x14ac:dyDescent="0.25">
      <c r="A306" s="27">
        <v>42237</v>
      </c>
      <c r="B306" s="5">
        <v>95</v>
      </c>
      <c r="C306" s="25">
        <v>400</v>
      </c>
    </row>
    <row r="307" spans="1:3" x14ac:dyDescent="0.25">
      <c r="A307" s="27">
        <v>42238</v>
      </c>
      <c r="B307" s="5">
        <v>88</v>
      </c>
      <c r="C307" s="25">
        <v>426</v>
      </c>
    </row>
    <row r="308" spans="1:3" x14ac:dyDescent="0.25">
      <c r="A308" s="27">
        <v>42239</v>
      </c>
      <c r="B308" s="5">
        <v>83</v>
      </c>
      <c r="C308" s="25">
        <v>182</v>
      </c>
    </row>
    <row r="309" spans="1:3" x14ac:dyDescent="0.25">
      <c r="A309" s="27">
        <v>42240</v>
      </c>
      <c r="B309" s="5">
        <v>89</v>
      </c>
      <c r="C309" s="25">
        <v>201</v>
      </c>
    </row>
    <row r="310" spans="1:3" x14ac:dyDescent="0.25">
      <c r="A310" s="27">
        <v>42241</v>
      </c>
      <c r="B310" s="5">
        <v>79</v>
      </c>
      <c r="C310" s="25">
        <v>294</v>
      </c>
    </row>
    <row r="311" spans="1:3" x14ac:dyDescent="0.25">
      <c r="A311" s="27">
        <v>42242</v>
      </c>
      <c r="B311" s="5">
        <v>92</v>
      </c>
      <c r="C311" s="25">
        <v>244</v>
      </c>
    </row>
    <row r="312" spans="1:3" x14ac:dyDescent="0.25">
      <c r="A312" s="27">
        <v>42243</v>
      </c>
      <c r="B312" s="5">
        <v>100</v>
      </c>
      <c r="C312" s="25">
        <v>379.5</v>
      </c>
    </row>
    <row r="313" spans="1:3" x14ac:dyDescent="0.25">
      <c r="A313" s="27">
        <v>42244</v>
      </c>
      <c r="B313" s="5">
        <v>80</v>
      </c>
      <c r="C313" s="25">
        <v>257</v>
      </c>
    </row>
    <row r="314" spans="1:3" x14ac:dyDescent="0.25">
      <c r="A314" s="27">
        <v>42245</v>
      </c>
      <c r="B314" s="5">
        <v>97</v>
      </c>
      <c r="C314" s="25">
        <v>590</v>
      </c>
    </row>
    <row r="315" spans="1:3" x14ac:dyDescent="0.25">
      <c r="A315" s="27">
        <v>42246</v>
      </c>
      <c r="B315" s="5">
        <v>70</v>
      </c>
      <c r="C315" s="25">
        <v>199</v>
      </c>
    </row>
    <row r="316" spans="1:3" x14ac:dyDescent="0.25">
      <c r="A316" s="27">
        <v>42247</v>
      </c>
      <c r="B316" s="5">
        <v>90</v>
      </c>
      <c r="C316" s="25">
        <v>248</v>
      </c>
    </row>
    <row r="317" spans="1:3" x14ac:dyDescent="0.25">
      <c r="A317" s="27">
        <v>42248</v>
      </c>
      <c r="B317" s="5">
        <v>75</v>
      </c>
      <c r="C317" s="25">
        <v>106</v>
      </c>
    </row>
    <row r="318" spans="1:3" x14ac:dyDescent="0.25">
      <c r="A318" s="27">
        <v>42249</v>
      </c>
      <c r="B318" s="5">
        <v>86</v>
      </c>
      <c r="C318" s="25">
        <v>217.5</v>
      </c>
    </row>
    <row r="319" spans="1:3" x14ac:dyDescent="0.25">
      <c r="A319" s="27">
        <v>42250</v>
      </c>
      <c r="B319" s="5">
        <v>91</v>
      </c>
      <c r="C319" s="25">
        <v>328</v>
      </c>
    </row>
    <row r="320" spans="1:3" x14ac:dyDescent="0.25">
      <c r="A320" s="27">
        <v>42251</v>
      </c>
      <c r="B320" s="5">
        <v>80</v>
      </c>
      <c r="C320" s="25">
        <v>133</v>
      </c>
    </row>
    <row r="321" spans="1:3" x14ac:dyDescent="0.25">
      <c r="A321" s="27">
        <v>42252</v>
      </c>
      <c r="B321" s="5">
        <v>73</v>
      </c>
      <c r="C321" s="25">
        <v>118</v>
      </c>
    </row>
    <row r="322" spans="1:3" x14ac:dyDescent="0.25">
      <c r="A322" s="27">
        <v>42253</v>
      </c>
      <c r="B322" s="5">
        <v>85</v>
      </c>
      <c r="C322" s="25">
        <v>442.5</v>
      </c>
    </row>
    <row r="323" spans="1:3" x14ac:dyDescent="0.25">
      <c r="A323" s="27">
        <v>42254</v>
      </c>
      <c r="B323" s="5">
        <v>95</v>
      </c>
      <c r="C323" s="25">
        <v>455</v>
      </c>
    </row>
    <row r="324" spans="1:3" x14ac:dyDescent="0.25">
      <c r="A324" s="27">
        <v>42255</v>
      </c>
      <c r="B324" s="5">
        <v>75</v>
      </c>
      <c r="C324" s="25">
        <v>188</v>
      </c>
    </row>
    <row r="325" spans="1:3" x14ac:dyDescent="0.25">
      <c r="A325" s="27">
        <v>42256</v>
      </c>
      <c r="B325" s="5">
        <v>87</v>
      </c>
      <c r="C325" s="25">
        <v>255</v>
      </c>
    </row>
    <row r="326" spans="1:3" x14ac:dyDescent="0.25">
      <c r="A326" s="27">
        <v>42257</v>
      </c>
      <c r="B326" s="5">
        <v>80</v>
      </c>
      <c r="C326" s="25">
        <v>294</v>
      </c>
    </row>
    <row r="327" spans="1:3" x14ac:dyDescent="0.25">
      <c r="A327" s="27">
        <v>42258</v>
      </c>
      <c r="B327" s="5">
        <v>88</v>
      </c>
      <c r="C327" s="25">
        <v>304.5</v>
      </c>
    </row>
    <row r="328" spans="1:3" x14ac:dyDescent="0.25">
      <c r="A328" s="27">
        <v>42259</v>
      </c>
      <c r="B328" s="5">
        <v>75</v>
      </c>
      <c r="C328" s="25">
        <v>138</v>
      </c>
    </row>
    <row r="329" spans="1:3" x14ac:dyDescent="0.25">
      <c r="A329" s="27">
        <v>42260</v>
      </c>
      <c r="B329" s="5">
        <v>68</v>
      </c>
      <c r="C329" s="25">
        <v>253</v>
      </c>
    </row>
    <row r="330" spans="1:3" x14ac:dyDescent="0.25">
      <c r="A330" s="27">
        <v>42261</v>
      </c>
      <c r="B330" s="5">
        <v>70</v>
      </c>
      <c r="C330" s="25">
        <v>180</v>
      </c>
    </row>
    <row r="331" spans="1:3" x14ac:dyDescent="0.25">
      <c r="A331" s="27">
        <v>42262</v>
      </c>
      <c r="B331" s="5">
        <v>76</v>
      </c>
      <c r="C331" s="25">
        <v>210</v>
      </c>
    </row>
    <row r="332" spans="1:3" x14ac:dyDescent="0.25">
      <c r="A332" s="27">
        <v>42263</v>
      </c>
      <c r="B332" s="5">
        <v>87</v>
      </c>
      <c r="C332" s="25">
        <v>436.5</v>
      </c>
    </row>
    <row r="333" spans="1:3" x14ac:dyDescent="0.25">
      <c r="A333" s="27">
        <v>42264</v>
      </c>
      <c r="B333" s="5">
        <v>90</v>
      </c>
      <c r="C333" s="25">
        <v>456</v>
      </c>
    </row>
    <row r="334" spans="1:3" x14ac:dyDescent="0.25">
      <c r="A334" s="27">
        <v>42265</v>
      </c>
      <c r="B334" s="5">
        <v>67</v>
      </c>
      <c r="C334" s="25">
        <v>273</v>
      </c>
    </row>
    <row r="335" spans="1:3" x14ac:dyDescent="0.25">
      <c r="A335" s="27">
        <v>42266</v>
      </c>
      <c r="B335" s="5">
        <v>70</v>
      </c>
      <c r="C335" s="25">
        <v>283</v>
      </c>
    </row>
    <row r="336" spans="1:3" x14ac:dyDescent="0.25">
      <c r="A336" s="27">
        <v>42267</v>
      </c>
      <c r="B336" s="5">
        <v>97</v>
      </c>
      <c r="C336" s="25">
        <v>345</v>
      </c>
    </row>
    <row r="337" spans="1:3" x14ac:dyDescent="0.25">
      <c r="A337" s="27">
        <v>42268</v>
      </c>
      <c r="B337" s="5">
        <v>90</v>
      </c>
      <c r="C337" s="25">
        <v>232</v>
      </c>
    </row>
    <row r="338" spans="1:3" x14ac:dyDescent="0.25">
      <c r="A338" s="27">
        <v>42269</v>
      </c>
      <c r="B338" s="5">
        <v>86</v>
      </c>
      <c r="C338" s="25">
        <v>301.5</v>
      </c>
    </row>
    <row r="339" spans="1:3" x14ac:dyDescent="0.25">
      <c r="A339" s="27">
        <v>42270</v>
      </c>
      <c r="B339" s="5">
        <v>83</v>
      </c>
      <c r="C339" s="25">
        <v>298</v>
      </c>
    </row>
    <row r="340" spans="1:3" x14ac:dyDescent="0.25">
      <c r="A340" s="27">
        <v>42271</v>
      </c>
      <c r="B340" s="5">
        <v>69</v>
      </c>
      <c r="C340" s="25">
        <v>283</v>
      </c>
    </row>
    <row r="341" spans="1:3" x14ac:dyDescent="0.25">
      <c r="A341" s="27">
        <v>42272</v>
      </c>
      <c r="B341" s="5">
        <v>68</v>
      </c>
      <c r="C341" s="25">
        <v>193</v>
      </c>
    </row>
    <row r="342" spans="1:3" x14ac:dyDescent="0.25">
      <c r="A342" s="27">
        <v>42273</v>
      </c>
      <c r="B342" s="5">
        <v>95</v>
      </c>
      <c r="C342" s="25">
        <v>742.5</v>
      </c>
    </row>
    <row r="343" spans="1:3" x14ac:dyDescent="0.25">
      <c r="A343" s="27">
        <v>42274</v>
      </c>
      <c r="B343" s="5">
        <v>93</v>
      </c>
      <c r="C343" s="25">
        <v>528</v>
      </c>
    </row>
    <row r="344" spans="1:3" x14ac:dyDescent="0.25">
      <c r="A344" s="27">
        <v>42275</v>
      </c>
      <c r="B344" s="5">
        <v>79</v>
      </c>
      <c r="C344" s="25">
        <v>204</v>
      </c>
    </row>
    <row r="345" spans="1:3" x14ac:dyDescent="0.25">
      <c r="A345" s="27">
        <v>42276</v>
      </c>
      <c r="B345" s="5">
        <v>87</v>
      </c>
      <c r="C345" s="25">
        <v>180</v>
      </c>
    </row>
    <row r="346" spans="1:3" x14ac:dyDescent="0.25">
      <c r="A346" s="27">
        <v>42277</v>
      </c>
      <c r="B346" s="5">
        <v>79</v>
      </c>
      <c r="C346" s="25">
        <v>230</v>
      </c>
    </row>
    <row r="347" spans="1:3" x14ac:dyDescent="0.25">
      <c r="A347" s="27">
        <v>42278</v>
      </c>
      <c r="B347" s="5">
        <v>85</v>
      </c>
      <c r="C347" s="25">
        <v>393</v>
      </c>
    </row>
    <row r="348" spans="1:3" x14ac:dyDescent="0.25">
      <c r="A348" s="27">
        <v>42279</v>
      </c>
      <c r="B348" s="5">
        <v>89</v>
      </c>
      <c r="C348" s="25">
        <v>310.5</v>
      </c>
    </row>
    <row r="349" spans="1:3" x14ac:dyDescent="0.25">
      <c r="A349" s="27">
        <v>42280</v>
      </c>
      <c r="B349" s="5">
        <v>71</v>
      </c>
      <c r="C349" s="25">
        <v>298</v>
      </c>
    </row>
    <row r="350" spans="1:3" x14ac:dyDescent="0.25">
      <c r="A350" s="27">
        <v>42281</v>
      </c>
      <c r="B350" s="5">
        <v>58</v>
      </c>
      <c r="C350" s="25">
        <v>424.5</v>
      </c>
    </row>
    <row r="351" spans="1:3" x14ac:dyDescent="0.25">
      <c r="A351" s="27">
        <v>42282</v>
      </c>
      <c r="B351" s="5">
        <v>66</v>
      </c>
      <c r="C351" s="25">
        <v>116</v>
      </c>
    </row>
    <row r="352" spans="1:3" x14ac:dyDescent="0.25">
      <c r="A352" s="27">
        <v>42283</v>
      </c>
      <c r="B352" s="5">
        <v>82</v>
      </c>
      <c r="C352" s="25">
        <v>288</v>
      </c>
    </row>
    <row r="353" spans="1:3" x14ac:dyDescent="0.25">
      <c r="A353" s="27">
        <v>42284</v>
      </c>
      <c r="B353" s="5">
        <v>56</v>
      </c>
      <c r="C353" s="25">
        <v>318</v>
      </c>
    </row>
    <row r="354" spans="1:3" x14ac:dyDescent="0.25">
      <c r="A354" s="27">
        <v>42285</v>
      </c>
      <c r="B354" s="5">
        <v>81</v>
      </c>
      <c r="C354" s="25">
        <v>291</v>
      </c>
    </row>
    <row r="355" spans="1:3" x14ac:dyDescent="0.25">
      <c r="A355" s="27">
        <v>42286</v>
      </c>
      <c r="B355" s="5">
        <v>57</v>
      </c>
      <c r="C355" s="25">
        <v>418.5</v>
      </c>
    </row>
    <row r="356" spans="1:3" x14ac:dyDescent="0.25">
      <c r="A356" s="27">
        <v>42287</v>
      </c>
      <c r="B356" s="5">
        <v>59</v>
      </c>
      <c r="C356" s="25">
        <v>159</v>
      </c>
    </row>
    <row r="357" spans="1:3" x14ac:dyDescent="0.25">
      <c r="A357" s="27">
        <v>42288</v>
      </c>
      <c r="B357" s="5">
        <v>54</v>
      </c>
      <c r="C357" s="25">
        <v>504</v>
      </c>
    </row>
    <row r="358" spans="1:3" x14ac:dyDescent="0.25">
      <c r="A358" s="27">
        <v>42289</v>
      </c>
      <c r="B358" s="5">
        <v>88</v>
      </c>
      <c r="C358" s="25">
        <v>231</v>
      </c>
    </row>
    <row r="359" spans="1:3" x14ac:dyDescent="0.25">
      <c r="A359" s="27">
        <v>42290</v>
      </c>
      <c r="B359" s="5">
        <v>83</v>
      </c>
      <c r="C359" s="25">
        <v>290</v>
      </c>
    </row>
    <row r="360" spans="1:3" x14ac:dyDescent="0.25">
      <c r="A360" s="27">
        <v>42291</v>
      </c>
      <c r="B360" s="5">
        <v>85</v>
      </c>
      <c r="C360" s="25">
        <v>303</v>
      </c>
    </row>
    <row r="361" spans="1:3" x14ac:dyDescent="0.25">
      <c r="A361" s="27">
        <v>42292</v>
      </c>
      <c r="B361" s="5">
        <v>85</v>
      </c>
      <c r="C361" s="25">
        <v>223.5</v>
      </c>
    </row>
    <row r="362" spans="1:3" x14ac:dyDescent="0.25">
      <c r="A362" s="27">
        <v>42293</v>
      </c>
      <c r="B362" s="5">
        <v>81</v>
      </c>
      <c r="C362" s="25">
        <v>300</v>
      </c>
    </row>
    <row r="363" spans="1:3" x14ac:dyDescent="0.25">
      <c r="A363" s="27">
        <v>42294</v>
      </c>
      <c r="B363" s="5">
        <v>73</v>
      </c>
      <c r="C363" s="25">
        <v>276</v>
      </c>
    </row>
    <row r="364" spans="1:3" x14ac:dyDescent="0.25">
      <c r="A364" s="27">
        <v>42295</v>
      </c>
      <c r="B364" s="5">
        <v>71</v>
      </c>
      <c r="C364" s="25">
        <v>142</v>
      </c>
    </row>
    <row r="365" spans="1:3" x14ac:dyDescent="0.25">
      <c r="A365" s="27">
        <v>42296</v>
      </c>
      <c r="B365" s="5">
        <v>87</v>
      </c>
      <c r="C365" s="25">
        <v>285</v>
      </c>
    </row>
    <row r="366" spans="1:3" x14ac:dyDescent="0.25">
      <c r="A366" s="27">
        <v>42297</v>
      </c>
      <c r="B366" s="5">
        <v>86</v>
      </c>
      <c r="C366" s="25">
        <v>396</v>
      </c>
    </row>
    <row r="367" spans="1:3" x14ac:dyDescent="0.25">
      <c r="A367" s="27">
        <v>42298</v>
      </c>
      <c r="B367" s="5">
        <v>79</v>
      </c>
      <c r="C367" s="25">
        <v>265</v>
      </c>
    </row>
    <row r="368" spans="1:3" x14ac:dyDescent="0.25">
      <c r="A368" s="27">
        <v>42299</v>
      </c>
      <c r="B368" s="5">
        <v>61</v>
      </c>
      <c r="C368" s="25">
        <v>151.5</v>
      </c>
    </row>
    <row r="369" spans="1:3" x14ac:dyDescent="0.25">
      <c r="A369" s="27">
        <v>42300</v>
      </c>
      <c r="B369" s="5">
        <v>60</v>
      </c>
      <c r="C369" s="25">
        <v>361.5</v>
      </c>
    </row>
    <row r="370" spans="1:3" x14ac:dyDescent="0.25">
      <c r="A370" s="27">
        <v>42301</v>
      </c>
      <c r="B370" s="5">
        <v>78</v>
      </c>
      <c r="C370" s="25">
        <v>210</v>
      </c>
    </row>
    <row r="371" spans="1:3" x14ac:dyDescent="0.25">
      <c r="A371" s="27">
        <v>42302</v>
      </c>
      <c r="B371" s="5">
        <v>81</v>
      </c>
      <c r="C371" s="25">
        <v>288</v>
      </c>
    </row>
    <row r="372" spans="1:3" x14ac:dyDescent="0.25">
      <c r="A372" s="27">
        <v>42303</v>
      </c>
      <c r="B372" s="5">
        <v>79</v>
      </c>
      <c r="C372" s="25">
        <v>174</v>
      </c>
    </row>
    <row r="373" spans="1:3" x14ac:dyDescent="0.25">
      <c r="A373" s="27">
        <v>42304</v>
      </c>
      <c r="B373" s="5">
        <v>68</v>
      </c>
      <c r="C373" s="25">
        <v>260</v>
      </c>
    </row>
    <row r="374" spans="1:3" x14ac:dyDescent="0.25">
      <c r="A374" s="27">
        <v>42305</v>
      </c>
      <c r="B374" s="5">
        <v>68</v>
      </c>
      <c r="C374" s="25">
        <v>197</v>
      </c>
    </row>
    <row r="375" spans="1:3" x14ac:dyDescent="0.25">
      <c r="A375" s="27">
        <v>42306</v>
      </c>
      <c r="B375" s="5">
        <v>60</v>
      </c>
      <c r="C375" s="25">
        <v>276</v>
      </c>
    </row>
    <row r="376" spans="1:3" x14ac:dyDescent="0.25">
      <c r="A376" s="27">
        <v>42307</v>
      </c>
      <c r="B376" s="5">
        <v>73</v>
      </c>
      <c r="C376" s="25">
        <v>137</v>
      </c>
    </row>
    <row r="377" spans="1:3" x14ac:dyDescent="0.25">
      <c r="A377" s="27">
        <v>42308</v>
      </c>
      <c r="B377" s="5">
        <v>74</v>
      </c>
      <c r="C377" s="25">
        <v>132</v>
      </c>
    </row>
    <row r="378" spans="1:3" x14ac:dyDescent="0.25">
      <c r="A378" s="27">
        <v>42309</v>
      </c>
      <c r="B378" s="5">
        <v>46</v>
      </c>
      <c r="C378" s="25">
        <v>224</v>
      </c>
    </row>
    <row r="379" spans="1:3" x14ac:dyDescent="0.25">
      <c r="A379" s="27">
        <v>42310</v>
      </c>
      <c r="B379" s="5">
        <v>66</v>
      </c>
      <c r="C379" s="25">
        <v>131</v>
      </c>
    </row>
    <row r="380" spans="1:3" x14ac:dyDescent="0.25">
      <c r="A380" s="27">
        <v>42311</v>
      </c>
      <c r="B380" s="5">
        <v>50</v>
      </c>
      <c r="C380" s="25">
        <v>210</v>
      </c>
    </row>
    <row r="381" spans="1:3" x14ac:dyDescent="0.25">
      <c r="A381" s="27">
        <v>42312</v>
      </c>
      <c r="B381" s="5">
        <v>49</v>
      </c>
      <c r="C381" s="25">
        <v>498</v>
      </c>
    </row>
    <row r="382" spans="1:3" x14ac:dyDescent="0.25">
      <c r="A382" s="27">
        <v>42313</v>
      </c>
      <c r="B382" s="5">
        <v>68</v>
      </c>
      <c r="C382" s="25">
        <v>284</v>
      </c>
    </row>
    <row r="383" spans="1:3" x14ac:dyDescent="0.25">
      <c r="A383" s="27">
        <v>42314</v>
      </c>
      <c r="B383" s="5">
        <v>63</v>
      </c>
      <c r="C383" s="25">
        <v>150</v>
      </c>
    </row>
    <row r="384" spans="1:3" x14ac:dyDescent="0.25">
      <c r="A384" s="27">
        <v>42315</v>
      </c>
      <c r="B384" s="5">
        <v>57</v>
      </c>
      <c r="C384" s="25">
        <v>289.5</v>
      </c>
    </row>
    <row r="385" spans="1:3" x14ac:dyDescent="0.25">
      <c r="A385" s="27">
        <v>42316</v>
      </c>
      <c r="B385" s="5">
        <v>62</v>
      </c>
      <c r="C385" s="25">
        <v>237</v>
      </c>
    </row>
    <row r="386" spans="1:3" x14ac:dyDescent="0.25">
      <c r="A386" s="27">
        <v>42317</v>
      </c>
      <c r="B386" s="5">
        <v>66</v>
      </c>
      <c r="C386" s="25">
        <v>136</v>
      </c>
    </row>
    <row r="387" spans="1:3" x14ac:dyDescent="0.25">
      <c r="A387" s="27">
        <v>42318</v>
      </c>
      <c r="B387" s="5">
        <v>62</v>
      </c>
      <c r="C387" s="25">
        <v>424.5</v>
      </c>
    </row>
    <row r="388" spans="1:3" x14ac:dyDescent="0.25">
      <c r="A388" s="27">
        <v>42319</v>
      </c>
      <c r="B388" s="5">
        <v>53</v>
      </c>
      <c r="C388" s="25">
        <v>574</v>
      </c>
    </row>
    <row r="389" spans="1:3" x14ac:dyDescent="0.25">
      <c r="A389" s="27">
        <v>42320</v>
      </c>
      <c r="B389" s="5">
        <v>63</v>
      </c>
      <c r="C389" s="25">
        <v>391.5</v>
      </c>
    </row>
    <row r="390" spans="1:3" x14ac:dyDescent="0.25">
      <c r="A390" s="27">
        <v>42321</v>
      </c>
      <c r="B390" s="5">
        <v>61</v>
      </c>
      <c r="C390" s="25">
        <v>382.5</v>
      </c>
    </row>
    <row r="391" spans="1:3" x14ac:dyDescent="0.25">
      <c r="A391" s="27">
        <v>42322</v>
      </c>
      <c r="B391" s="5">
        <v>64</v>
      </c>
      <c r="C391" s="25">
        <v>436.5</v>
      </c>
    </row>
    <row r="392" spans="1:3" x14ac:dyDescent="0.25">
      <c r="A392" s="27">
        <v>42323</v>
      </c>
      <c r="B392" s="5">
        <v>51</v>
      </c>
      <c r="C392" s="25">
        <v>578</v>
      </c>
    </row>
    <row r="393" spans="1:3" x14ac:dyDescent="0.25">
      <c r="A393" s="27">
        <v>42324</v>
      </c>
      <c r="B393" s="5">
        <v>56</v>
      </c>
      <c r="C393" s="25">
        <v>328.5</v>
      </c>
    </row>
    <row r="394" spans="1:3" x14ac:dyDescent="0.25">
      <c r="A394" s="27">
        <v>42325</v>
      </c>
      <c r="B394" s="5">
        <v>54</v>
      </c>
      <c r="C394" s="25">
        <v>590</v>
      </c>
    </row>
    <row r="395" spans="1:3" x14ac:dyDescent="0.25">
      <c r="A395" s="27">
        <v>42326</v>
      </c>
      <c r="B395" s="5">
        <v>53</v>
      </c>
      <c r="C395" s="25">
        <v>446</v>
      </c>
    </row>
    <row r="396" spans="1:3" x14ac:dyDescent="0.25">
      <c r="A396" s="27">
        <v>42327</v>
      </c>
      <c r="B396" s="5">
        <v>50</v>
      </c>
      <c r="C396" s="25">
        <v>226</v>
      </c>
    </row>
    <row r="397" spans="1:3" x14ac:dyDescent="0.25">
      <c r="A397" s="27">
        <v>42328</v>
      </c>
      <c r="B397" s="5">
        <v>68</v>
      </c>
      <c r="C397" s="25">
        <v>231</v>
      </c>
    </row>
    <row r="398" spans="1:3" x14ac:dyDescent="0.25">
      <c r="A398" s="27">
        <v>42329</v>
      </c>
      <c r="B398" s="5">
        <v>58</v>
      </c>
      <c r="C398" s="25">
        <v>315</v>
      </c>
    </row>
    <row r="399" spans="1:3" x14ac:dyDescent="0.25">
      <c r="A399" s="27">
        <v>42330</v>
      </c>
      <c r="B399" s="5">
        <v>49</v>
      </c>
      <c r="C399" s="25">
        <v>220</v>
      </c>
    </row>
    <row r="400" spans="1:3" x14ac:dyDescent="0.25">
      <c r="A400" s="27">
        <v>42331</v>
      </c>
      <c r="B400" s="5">
        <v>67</v>
      </c>
      <c r="C400" s="25">
        <v>264</v>
      </c>
    </row>
    <row r="401" spans="1:3" x14ac:dyDescent="0.25">
      <c r="A401" s="27">
        <v>42332</v>
      </c>
      <c r="B401" s="5">
        <v>49</v>
      </c>
      <c r="C401" s="25">
        <v>358</v>
      </c>
    </row>
    <row r="402" spans="1:3" x14ac:dyDescent="0.25">
      <c r="A402" s="27">
        <v>42333</v>
      </c>
      <c r="B402" s="5">
        <v>47</v>
      </c>
      <c r="C402" s="25">
        <v>498</v>
      </c>
    </row>
    <row r="403" spans="1:3" x14ac:dyDescent="0.25">
      <c r="A403" s="27">
        <v>42334</v>
      </c>
      <c r="B403" s="5">
        <v>49</v>
      </c>
      <c r="C403" s="25">
        <v>448</v>
      </c>
    </row>
    <row r="404" spans="1:3" x14ac:dyDescent="0.25">
      <c r="A404" s="27">
        <v>42335</v>
      </c>
      <c r="B404" s="5">
        <v>47</v>
      </c>
      <c r="C404" s="25">
        <v>578</v>
      </c>
    </row>
    <row r="405" spans="1:3" x14ac:dyDescent="0.25">
      <c r="A405" s="27">
        <v>42336</v>
      </c>
      <c r="B405" s="5">
        <v>62</v>
      </c>
      <c r="C405" s="25">
        <v>402</v>
      </c>
    </row>
    <row r="406" spans="1:3" x14ac:dyDescent="0.25">
      <c r="A406" s="27">
        <v>42337</v>
      </c>
      <c r="B406" s="5">
        <v>47</v>
      </c>
      <c r="C406" s="25">
        <v>466</v>
      </c>
    </row>
    <row r="407" spans="1:3" x14ac:dyDescent="0.25">
      <c r="A407" s="27">
        <v>42338</v>
      </c>
      <c r="B407" s="5">
        <v>49</v>
      </c>
      <c r="C407" s="25">
        <v>330</v>
      </c>
    </row>
    <row r="408" spans="1:3" x14ac:dyDescent="0.25">
      <c r="A408" s="27">
        <v>42339</v>
      </c>
      <c r="B408" s="5">
        <v>64</v>
      </c>
      <c r="C408" s="25">
        <v>214.5</v>
      </c>
    </row>
    <row r="409" spans="1:3" x14ac:dyDescent="0.25">
      <c r="A409" s="27">
        <v>42340</v>
      </c>
      <c r="B409" s="5">
        <v>62</v>
      </c>
      <c r="C409" s="25">
        <v>190.5</v>
      </c>
    </row>
    <row r="410" spans="1:3" x14ac:dyDescent="0.25">
      <c r="A410" s="27">
        <v>42341</v>
      </c>
      <c r="B410" s="5">
        <v>60</v>
      </c>
      <c r="C410" s="25">
        <v>270</v>
      </c>
    </row>
    <row r="411" spans="1:3" x14ac:dyDescent="0.25">
      <c r="A411" s="27">
        <v>42342</v>
      </c>
      <c r="B411" s="5">
        <v>66</v>
      </c>
      <c r="C411" s="25">
        <v>109</v>
      </c>
    </row>
    <row r="412" spans="1:3" x14ac:dyDescent="0.25">
      <c r="A412" s="27">
        <v>42343</v>
      </c>
      <c r="B412" s="5">
        <v>62</v>
      </c>
      <c r="C412" s="25">
        <v>384</v>
      </c>
    </row>
    <row r="413" spans="1:3" x14ac:dyDescent="0.25">
      <c r="A413" s="27">
        <v>42344</v>
      </c>
      <c r="B413" s="5">
        <v>66</v>
      </c>
      <c r="C413" s="25">
        <v>286</v>
      </c>
    </row>
    <row r="414" spans="1:3" x14ac:dyDescent="0.25">
      <c r="A414" s="27">
        <v>42345</v>
      </c>
      <c r="B414" s="5">
        <v>49</v>
      </c>
      <c r="C414" s="25">
        <v>278</v>
      </c>
    </row>
    <row r="415" spans="1:3" x14ac:dyDescent="0.25">
      <c r="A415" s="27">
        <v>42346</v>
      </c>
      <c r="B415" s="5">
        <v>62</v>
      </c>
      <c r="C415" s="25">
        <v>264</v>
      </c>
    </row>
    <row r="416" spans="1:3" x14ac:dyDescent="0.25">
      <c r="A416" s="27">
        <v>42347</v>
      </c>
      <c r="B416" s="5">
        <v>65</v>
      </c>
      <c r="C416" s="25">
        <v>179</v>
      </c>
    </row>
    <row r="417" spans="1:3" x14ac:dyDescent="0.25">
      <c r="A417" s="27">
        <v>42348</v>
      </c>
      <c r="B417" s="5">
        <v>62</v>
      </c>
      <c r="C417" s="25">
        <v>265.5</v>
      </c>
    </row>
    <row r="418" spans="1:3" x14ac:dyDescent="0.25">
      <c r="A418" s="27">
        <v>42349</v>
      </c>
      <c r="B418" s="5">
        <v>61</v>
      </c>
      <c r="C418" s="25">
        <v>357</v>
      </c>
    </row>
    <row r="419" spans="1:3" x14ac:dyDescent="0.25">
      <c r="A419" s="27">
        <v>42350</v>
      </c>
      <c r="B419" s="5">
        <v>31</v>
      </c>
      <c r="C419" s="25">
        <v>737.5</v>
      </c>
    </row>
    <row r="420" spans="1:3" x14ac:dyDescent="0.25">
      <c r="A420" s="27">
        <v>42351</v>
      </c>
      <c r="B420" s="5">
        <v>53</v>
      </c>
      <c r="C420" s="25">
        <v>272</v>
      </c>
    </row>
    <row r="421" spans="1:3" x14ac:dyDescent="0.25">
      <c r="A421" s="27">
        <v>42352</v>
      </c>
      <c r="B421" s="5">
        <v>52</v>
      </c>
      <c r="C421" s="25">
        <v>236</v>
      </c>
    </row>
    <row r="422" spans="1:3" x14ac:dyDescent="0.25">
      <c r="A422" s="27">
        <v>42353</v>
      </c>
      <c r="B422" s="5">
        <v>55</v>
      </c>
      <c r="C422" s="25">
        <v>267</v>
      </c>
    </row>
    <row r="423" spans="1:3" x14ac:dyDescent="0.25">
      <c r="A423" s="27">
        <v>42354</v>
      </c>
      <c r="B423" s="5">
        <v>61</v>
      </c>
      <c r="C423" s="25">
        <v>450</v>
      </c>
    </row>
    <row r="424" spans="1:3" x14ac:dyDescent="0.25">
      <c r="A424" s="27">
        <v>42355</v>
      </c>
      <c r="B424" s="5">
        <v>50</v>
      </c>
      <c r="C424" s="25">
        <v>486</v>
      </c>
    </row>
    <row r="425" spans="1:3" x14ac:dyDescent="0.25">
      <c r="A425" s="27">
        <v>42356</v>
      </c>
      <c r="B425" s="5">
        <v>55</v>
      </c>
      <c r="C425" s="25">
        <v>217.5</v>
      </c>
    </row>
    <row r="426" spans="1:3" x14ac:dyDescent="0.25">
      <c r="A426" s="27">
        <v>42357</v>
      </c>
      <c r="B426" s="5">
        <v>60</v>
      </c>
      <c r="C426" s="25">
        <v>274.5</v>
      </c>
    </row>
    <row r="427" spans="1:3" x14ac:dyDescent="0.25">
      <c r="A427" s="27">
        <v>42358</v>
      </c>
      <c r="B427" s="5">
        <v>43</v>
      </c>
      <c r="C427" s="25">
        <v>221.45</v>
      </c>
    </row>
    <row r="428" spans="1:3" x14ac:dyDescent="0.25">
      <c r="A428" s="27">
        <v>42359</v>
      </c>
      <c r="B428" s="5">
        <v>63</v>
      </c>
      <c r="C428" s="25">
        <v>174</v>
      </c>
    </row>
    <row r="429" spans="1:3" x14ac:dyDescent="0.25">
      <c r="A429" s="27">
        <v>42360</v>
      </c>
      <c r="B429" s="5">
        <v>49</v>
      </c>
      <c r="C429" s="25">
        <v>206</v>
      </c>
    </row>
    <row r="430" spans="1:3" x14ac:dyDescent="0.25">
      <c r="A430" s="27">
        <v>42361</v>
      </c>
      <c r="B430" s="5">
        <v>40</v>
      </c>
      <c r="C430" s="25">
        <v>539.65</v>
      </c>
    </row>
    <row r="431" spans="1:3" x14ac:dyDescent="0.25">
      <c r="A431" s="27">
        <v>42362</v>
      </c>
      <c r="B431" s="5">
        <v>33</v>
      </c>
      <c r="C431" s="25">
        <v>677.5</v>
      </c>
    </row>
    <row r="432" spans="1:3" x14ac:dyDescent="0.25">
      <c r="A432" s="27">
        <v>42363</v>
      </c>
      <c r="B432" s="5">
        <v>62</v>
      </c>
      <c r="C432" s="25">
        <v>157.5</v>
      </c>
    </row>
    <row r="433" spans="1:3" x14ac:dyDescent="0.25">
      <c r="A433" s="27">
        <v>42364</v>
      </c>
      <c r="B433" s="5">
        <v>32</v>
      </c>
      <c r="C433" s="25">
        <v>680</v>
      </c>
    </row>
    <row r="434" spans="1:3" x14ac:dyDescent="0.25">
      <c r="A434" s="27">
        <v>42365</v>
      </c>
      <c r="B434" s="5">
        <v>33</v>
      </c>
      <c r="C434" s="25">
        <v>580</v>
      </c>
    </row>
    <row r="435" spans="1:3" x14ac:dyDescent="0.25">
      <c r="A435" s="27">
        <v>42366</v>
      </c>
      <c r="B435" s="5">
        <v>52</v>
      </c>
      <c r="C435" s="25">
        <v>538</v>
      </c>
    </row>
    <row r="436" spans="1:3" x14ac:dyDescent="0.25">
      <c r="A436" s="27">
        <v>42367</v>
      </c>
      <c r="B436" s="5">
        <v>32</v>
      </c>
      <c r="C436" s="25">
        <v>252.5</v>
      </c>
    </row>
    <row r="437" spans="1:3" x14ac:dyDescent="0.25">
      <c r="A437" s="27">
        <v>42368</v>
      </c>
      <c r="B437" s="5">
        <v>59</v>
      </c>
      <c r="C437" s="25">
        <v>348</v>
      </c>
    </row>
    <row r="438" spans="1:3" x14ac:dyDescent="0.25">
      <c r="A438" s="27">
        <v>42369</v>
      </c>
      <c r="B438" s="5">
        <v>32</v>
      </c>
      <c r="C438" s="25">
        <v>387.5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38"/>
  <sheetViews>
    <sheetView topLeftCell="A64" zoomScale="85" zoomScaleNormal="85" workbookViewId="0">
      <selection activeCell="G2" sqref="G2"/>
    </sheetView>
  </sheetViews>
  <sheetFormatPr defaultRowHeight="15" x14ac:dyDescent="0.25"/>
  <cols>
    <col min="1" max="1" width="13.140625" customWidth="1"/>
    <col min="2" max="2" width="20.7109375" bestFit="1" customWidth="1"/>
    <col min="3" max="3" width="19.140625" bestFit="1" customWidth="1"/>
    <col min="5" max="5" width="13.42578125" customWidth="1"/>
    <col min="6" max="6" width="10.5703125" customWidth="1"/>
    <col min="9" max="9" width="15.7109375" customWidth="1"/>
    <col min="16" max="16" width="11.7109375" customWidth="1"/>
    <col min="25" max="25" width="11.42578125" bestFit="1" customWidth="1"/>
  </cols>
  <sheetData>
    <row r="1" spans="1:9" x14ac:dyDescent="0.25">
      <c r="A1" s="13" t="s">
        <v>40</v>
      </c>
      <c r="B1" s="14"/>
      <c r="C1" s="14"/>
      <c r="D1" s="14"/>
      <c r="E1" s="14"/>
      <c r="F1" s="15"/>
    </row>
    <row r="2" spans="1:9" x14ac:dyDescent="0.25">
      <c r="A2" s="16" t="s">
        <v>77</v>
      </c>
      <c r="B2" s="29"/>
      <c r="C2" s="29"/>
      <c r="D2" s="29"/>
      <c r="E2" s="29"/>
      <c r="F2" s="30"/>
    </row>
    <row r="3" spans="1:9" x14ac:dyDescent="0.25">
      <c r="A3" s="19" t="s">
        <v>78</v>
      </c>
      <c r="B3" s="17"/>
      <c r="C3" s="17"/>
      <c r="D3" s="17"/>
      <c r="E3" s="17"/>
      <c r="F3" s="18"/>
    </row>
    <row r="4" spans="1:9" x14ac:dyDescent="0.25">
      <c r="A4" s="19" t="s">
        <v>79</v>
      </c>
      <c r="B4" s="17"/>
      <c r="C4" s="17"/>
      <c r="D4" s="17"/>
      <c r="E4" s="17"/>
      <c r="F4" s="18"/>
    </row>
    <row r="5" spans="1:9" x14ac:dyDescent="0.25">
      <c r="A5" s="20" t="s">
        <v>80</v>
      </c>
      <c r="B5" s="21"/>
      <c r="C5" s="21"/>
      <c r="D5" s="21"/>
      <c r="E5" s="21"/>
      <c r="F5" s="22"/>
    </row>
    <row r="7" spans="1:9" x14ac:dyDescent="0.25">
      <c r="A7" s="8" t="s">
        <v>49</v>
      </c>
      <c r="B7" t="s">
        <v>50</v>
      </c>
    </row>
    <row r="8" spans="1:9" x14ac:dyDescent="0.25">
      <c r="A8" s="23" t="s">
        <v>55</v>
      </c>
      <c r="B8" s="23" t="s">
        <v>56</v>
      </c>
      <c r="C8" s="23" t="s">
        <v>57</v>
      </c>
      <c r="E8" s="26" t="s">
        <v>81</v>
      </c>
      <c r="F8" s="26" t="s">
        <v>82</v>
      </c>
      <c r="H8" s="26" t="s">
        <v>83</v>
      </c>
      <c r="I8" s="26" t="s">
        <v>84</v>
      </c>
    </row>
    <row r="9" spans="1:9" x14ac:dyDescent="0.25">
      <c r="A9" s="5"/>
      <c r="B9" s="5"/>
      <c r="C9" s="5"/>
      <c r="E9" s="31">
        <f>B10</f>
        <v>66.272727272727266</v>
      </c>
      <c r="F9" s="5">
        <v>0</v>
      </c>
      <c r="H9" s="5">
        <v>30</v>
      </c>
      <c r="I9" s="25">
        <f>C10</f>
        <v>4068.3636363636365</v>
      </c>
    </row>
    <row r="10" spans="1:9" x14ac:dyDescent="0.25">
      <c r="A10" s="24" t="s">
        <v>85</v>
      </c>
      <c r="B10" s="32">
        <f>AVERAGE(B13:B23)</f>
        <v>66.272727272727266</v>
      </c>
      <c r="C10" s="33">
        <f>AVERAGE(C13:C23)</f>
        <v>4068.3636363636365</v>
      </c>
      <c r="E10" s="31">
        <f>B10</f>
        <v>66.272727272727266</v>
      </c>
      <c r="F10" s="5">
        <v>10000</v>
      </c>
      <c r="H10" s="5">
        <v>100</v>
      </c>
      <c r="I10" s="25">
        <f>C10</f>
        <v>4068.3636363636365</v>
      </c>
    </row>
    <row r="12" spans="1:9" x14ac:dyDescent="0.25">
      <c r="A12" s="24" t="s">
        <v>58</v>
      </c>
      <c r="B12" s="24" t="s">
        <v>59</v>
      </c>
      <c r="C12" s="24" t="s">
        <v>60</v>
      </c>
    </row>
    <row r="13" spans="1:9" x14ac:dyDescent="0.25">
      <c r="A13" s="5">
        <v>1</v>
      </c>
      <c r="B13" s="5">
        <v>91</v>
      </c>
      <c r="C13" s="25">
        <v>7113</v>
      </c>
    </row>
    <row r="14" spans="1:9" x14ac:dyDescent="0.25">
      <c r="A14" s="5">
        <v>2</v>
      </c>
      <c r="B14" s="5">
        <v>45</v>
      </c>
      <c r="C14" s="25">
        <v>2044</v>
      </c>
    </row>
    <row r="15" spans="1:9" x14ac:dyDescent="0.25">
      <c r="A15" s="5">
        <v>3</v>
      </c>
      <c r="B15" s="5">
        <v>46</v>
      </c>
      <c r="C15" s="25">
        <v>1108</v>
      </c>
    </row>
    <row r="16" spans="1:9" x14ac:dyDescent="0.25">
      <c r="A16" s="5">
        <v>4</v>
      </c>
      <c r="B16" s="5">
        <v>83</v>
      </c>
      <c r="C16" s="25">
        <v>7093</v>
      </c>
    </row>
    <row r="17" spans="1:9" x14ac:dyDescent="0.25">
      <c r="A17" s="5">
        <v>5</v>
      </c>
      <c r="B17" s="5">
        <v>76</v>
      </c>
      <c r="C17" s="25">
        <v>3902</v>
      </c>
    </row>
    <row r="18" spans="1:9" x14ac:dyDescent="0.25">
      <c r="A18" s="5">
        <v>6</v>
      </c>
      <c r="B18" s="5">
        <v>96</v>
      </c>
      <c r="C18" s="25">
        <v>6676</v>
      </c>
    </row>
    <row r="19" spans="1:9" x14ac:dyDescent="0.25">
      <c r="A19" s="5">
        <v>7</v>
      </c>
      <c r="B19" s="5">
        <v>75</v>
      </c>
      <c r="C19" s="25">
        <v>5403</v>
      </c>
    </row>
    <row r="20" spans="1:9" x14ac:dyDescent="0.25">
      <c r="A20" s="5">
        <v>8</v>
      </c>
      <c r="B20" s="5">
        <v>42</v>
      </c>
      <c r="C20" s="25">
        <v>886</v>
      </c>
    </row>
    <row r="21" spans="1:9" x14ac:dyDescent="0.25">
      <c r="A21" s="5">
        <v>9</v>
      </c>
      <c r="B21" s="5">
        <v>70</v>
      </c>
      <c r="C21" s="25">
        <v>4740</v>
      </c>
    </row>
    <row r="22" spans="1:9" x14ac:dyDescent="0.25">
      <c r="A22" s="5">
        <v>10</v>
      </c>
      <c r="B22" s="5">
        <v>47</v>
      </c>
      <c r="C22" s="25">
        <v>2637</v>
      </c>
    </row>
    <row r="23" spans="1:9" x14ac:dyDescent="0.25">
      <c r="A23" s="5">
        <v>11</v>
      </c>
      <c r="B23" s="5">
        <v>58</v>
      </c>
      <c r="C23" s="25">
        <v>3150</v>
      </c>
    </row>
    <row r="29" spans="1:9" x14ac:dyDescent="0.25">
      <c r="A29" s="8" t="s">
        <v>61</v>
      </c>
      <c r="B29" t="s">
        <v>62</v>
      </c>
    </row>
    <row r="30" spans="1:9" x14ac:dyDescent="0.25">
      <c r="A30" s="23" t="s">
        <v>55</v>
      </c>
      <c r="B30" s="23" t="s">
        <v>56</v>
      </c>
      <c r="C30" s="23" t="s">
        <v>57</v>
      </c>
      <c r="E30" s="26" t="s">
        <v>81</v>
      </c>
      <c r="F30" s="26" t="s">
        <v>82</v>
      </c>
      <c r="H30" s="26" t="s">
        <v>83</v>
      </c>
      <c r="I30" s="26" t="s">
        <v>86</v>
      </c>
    </row>
    <row r="31" spans="1:9" x14ac:dyDescent="0.25">
      <c r="A31" s="5"/>
      <c r="B31" s="5"/>
      <c r="C31" s="5"/>
      <c r="E31" s="31">
        <f>B32</f>
        <v>61.142857142857146</v>
      </c>
      <c r="F31" s="5">
        <v>0</v>
      </c>
      <c r="H31" s="34">
        <v>30</v>
      </c>
      <c r="I31" s="33">
        <f>C32</f>
        <v>5352.1428571428569</v>
      </c>
    </row>
    <row r="32" spans="1:9" x14ac:dyDescent="0.25">
      <c r="A32" s="24" t="s">
        <v>85</v>
      </c>
      <c r="B32" s="32">
        <f>AVERAGE(B35:B48)</f>
        <v>61.142857142857146</v>
      </c>
      <c r="C32" s="33">
        <f>AVERAGE(C35:C48)</f>
        <v>5352.1428571428569</v>
      </c>
      <c r="E32" s="31">
        <f>B32</f>
        <v>61.142857142857146</v>
      </c>
      <c r="F32" s="5">
        <v>10000</v>
      </c>
      <c r="H32" s="34">
        <v>100</v>
      </c>
      <c r="I32" s="33">
        <f>C32</f>
        <v>5352.1428571428569</v>
      </c>
    </row>
    <row r="34" spans="1:3" x14ac:dyDescent="0.25">
      <c r="A34" s="24" t="s">
        <v>58</v>
      </c>
      <c r="B34" s="24" t="s">
        <v>59</v>
      </c>
      <c r="C34" s="24" t="s">
        <v>63</v>
      </c>
    </row>
    <row r="35" spans="1:3" x14ac:dyDescent="0.25">
      <c r="A35" s="5">
        <v>1</v>
      </c>
      <c r="B35" s="5">
        <v>86</v>
      </c>
      <c r="C35" s="25">
        <v>3300</v>
      </c>
    </row>
    <row r="36" spans="1:3" x14ac:dyDescent="0.25">
      <c r="A36" s="5">
        <v>2</v>
      </c>
      <c r="B36" s="5">
        <v>40</v>
      </c>
      <c r="C36" s="25">
        <v>8200</v>
      </c>
    </row>
    <row r="37" spans="1:3" x14ac:dyDescent="0.25">
      <c r="A37" s="5">
        <v>3</v>
      </c>
      <c r="B37" s="5">
        <v>41</v>
      </c>
      <c r="C37" s="25">
        <v>8900</v>
      </c>
    </row>
    <row r="38" spans="1:3" x14ac:dyDescent="0.25">
      <c r="A38" s="5">
        <v>4</v>
      </c>
      <c r="B38" s="5">
        <v>78</v>
      </c>
      <c r="C38" s="25">
        <v>3100</v>
      </c>
    </row>
    <row r="39" spans="1:3" x14ac:dyDescent="0.25">
      <c r="A39" s="5">
        <v>5</v>
      </c>
      <c r="B39" s="5">
        <v>71</v>
      </c>
      <c r="C39" s="25">
        <v>4020</v>
      </c>
    </row>
    <row r="40" spans="1:3" x14ac:dyDescent="0.25">
      <c r="A40" s="5">
        <v>6</v>
      </c>
      <c r="B40" s="5">
        <v>91</v>
      </c>
      <c r="C40" s="25">
        <v>1950</v>
      </c>
    </row>
    <row r="41" spans="1:3" x14ac:dyDescent="0.25">
      <c r="A41" s="5">
        <v>7</v>
      </c>
      <c r="B41" s="5">
        <v>70</v>
      </c>
      <c r="C41" s="25">
        <v>2500</v>
      </c>
    </row>
    <row r="42" spans="1:3" x14ac:dyDescent="0.25">
      <c r="A42" s="5">
        <v>8</v>
      </c>
      <c r="B42" s="5">
        <v>37</v>
      </c>
      <c r="C42" s="25">
        <v>6500</v>
      </c>
    </row>
    <row r="43" spans="1:3" x14ac:dyDescent="0.25">
      <c r="A43" s="5">
        <v>9</v>
      </c>
      <c r="B43" s="5">
        <v>65</v>
      </c>
      <c r="C43" s="25">
        <v>6210</v>
      </c>
    </row>
    <row r="44" spans="1:3" x14ac:dyDescent="0.25">
      <c r="A44" s="5">
        <v>10</v>
      </c>
      <c r="B44" s="5">
        <v>42</v>
      </c>
      <c r="C44" s="25">
        <v>5250</v>
      </c>
    </row>
    <row r="45" spans="1:3" x14ac:dyDescent="0.25">
      <c r="A45" s="5">
        <v>11</v>
      </c>
      <c r="B45" s="5">
        <v>53</v>
      </c>
      <c r="C45" s="25">
        <v>7200</v>
      </c>
    </row>
    <row r="46" spans="1:3" x14ac:dyDescent="0.25">
      <c r="A46" s="5">
        <v>12</v>
      </c>
      <c r="B46" s="5">
        <v>83</v>
      </c>
      <c r="C46" s="25">
        <v>2750</v>
      </c>
    </row>
    <row r="47" spans="1:3" x14ac:dyDescent="0.25">
      <c r="A47" s="5">
        <v>13</v>
      </c>
      <c r="B47" s="5">
        <v>63</v>
      </c>
      <c r="C47" s="25">
        <v>7150</v>
      </c>
    </row>
    <row r="48" spans="1:3" x14ac:dyDescent="0.25">
      <c r="A48" s="5">
        <v>14</v>
      </c>
      <c r="B48" s="5">
        <v>36</v>
      </c>
      <c r="C48" s="25">
        <v>7900</v>
      </c>
    </row>
    <row r="49" spans="1:9" x14ac:dyDescent="0.25">
      <c r="A49" s="5">
        <v>15</v>
      </c>
      <c r="B49" s="5">
        <v>43</v>
      </c>
      <c r="C49" s="25">
        <v>6210</v>
      </c>
    </row>
    <row r="52" spans="1:9" x14ac:dyDescent="0.25">
      <c r="A52" s="8" t="s">
        <v>68</v>
      </c>
      <c r="B52" s="8" t="s">
        <v>87</v>
      </c>
    </row>
    <row r="53" spans="1:9" x14ac:dyDescent="0.25">
      <c r="A53" s="23" t="s">
        <v>55</v>
      </c>
      <c r="B53" s="23" t="s">
        <v>56</v>
      </c>
      <c r="C53" s="23" t="s">
        <v>57</v>
      </c>
      <c r="E53" s="26" t="s">
        <v>88</v>
      </c>
      <c r="F53" s="26" t="s">
        <v>82</v>
      </c>
      <c r="H53" s="26" t="s">
        <v>83</v>
      </c>
      <c r="I53" s="26" t="s">
        <v>89</v>
      </c>
    </row>
    <row r="54" spans="1:9" x14ac:dyDescent="0.25">
      <c r="A54" s="5"/>
      <c r="B54" s="5"/>
      <c r="C54" s="5"/>
      <c r="E54" s="32">
        <f>B55</f>
        <v>9</v>
      </c>
      <c r="F54" s="34">
        <v>0</v>
      </c>
      <c r="H54" s="34">
        <v>0</v>
      </c>
      <c r="I54" s="32">
        <f>C55</f>
        <v>5.3076923076923075</v>
      </c>
    </row>
    <row r="55" spans="1:9" x14ac:dyDescent="0.25">
      <c r="A55" s="24" t="s">
        <v>85</v>
      </c>
      <c r="B55" s="32">
        <f>AVERAGE(B58:B71)</f>
        <v>9</v>
      </c>
      <c r="C55" s="32">
        <f>AVERAGE(C58:C71)</f>
        <v>5.3076923076923075</v>
      </c>
      <c r="E55" s="32">
        <f>B55</f>
        <v>9</v>
      </c>
      <c r="F55" s="34">
        <v>12</v>
      </c>
      <c r="H55" s="34">
        <v>22</v>
      </c>
      <c r="I55" s="32">
        <f>C55</f>
        <v>5.3076923076923075</v>
      </c>
    </row>
    <row r="57" spans="1:9" x14ac:dyDescent="0.25">
      <c r="A57" s="24" t="s">
        <v>58</v>
      </c>
      <c r="B57" s="3" t="s">
        <v>90</v>
      </c>
      <c r="C57" s="3" t="s">
        <v>91</v>
      </c>
    </row>
    <row r="58" spans="1:9" x14ac:dyDescent="0.25">
      <c r="A58" s="5">
        <v>1</v>
      </c>
      <c r="B58" s="5">
        <v>3</v>
      </c>
      <c r="C58" s="5">
        <v>5</v>
      </c>
    </row>
    <row r="59" spans="1:9" x14ac:dyDescent="0.25">
      <c r="A59" s="5">
        <v>2</v>
      </c>
      <c r="B59" s="5">
        <v>8</v>
      </c>
      <c r="C59" s="5">
        <v>1</v>
      </c>
    </row>
    <row r="60" spans="1:9" x14ac:dyDescent="0.25">
      <c r="A60" s="5">
        <v>3</v>
      </c>
      <c r="B60" s="5">
        <v>6</v>
      </c>
      <c r="C60" s="5">
        <v>9</v>
      </c>
    </row>
    <row r="61" spans="1:9" x14ac:dyDescent="0.25">
      <c r="A61" s="5">
        <v>4</v>
      </c>
      <c r="B61" s="5">
        <v>11</v>
      </c>
      <c r="C61" s="5">
        <v>5</v>
      </c>
    </row>
    <row r="62" spans="1:9" x14ac:dyDescent="0.25">
      <c r="A62" s="5">
        <v>5</v>
      </c>
      <c r="B62" s="5">
        <v>20</v>
      </c>
      <c r="C62" s="5">
        <v>3</v>
      </c>
    </row>
    <row r="63" spans="1:9" x14ac:dyDescent="0.25">
      <c r="A63" s="5">
        <v>6</v>
      </c>
      <c r="B63" s="5">
        <v>7</v>
      </c>
      <c r="C63" s="5">
        <v>4</v>
      </c>
    </row>
    <row r="64" spans="1:9" x14ac:dyDescent="0.25">
      <c r="A64" s="5">
        <v>7</v>
      </c>
      <c r="B64" s="5">
        <v>9</v>
      </c>
      <c r="C64" s="5">
        <v>10</v>
      </c>
    </row>
    <row r="65" spans="1:9" x14ac:dyDescent="0.25">
      <c r="A65" s="5">
        <v>8</v>
      </c>
      <c r="B65" s="5">
        <v>3</v>
      </c>
      <c r="C65" s="5">
        <v>6</v>
      </c>
    </row>
    <row r="66" spans="1:9" x14ac:dyDescent="0.25">
      <c r="A66" s="5">
        <v>9</v>
      </c>
      <c r="B66" s="5">
        <v>19</v>
      </c>
      <c r="C66" s="5">
        <v>10</v>
      </c>
    </row>
    <row r="67" spans="1:9" x14ac:dyDescent="0.25">
      <c r="A67" s="5">
        <v>10</v>
      </c>
      <c r="B67" s="5">
        <v>2</v>
      </c>
      <c r="C67" s="5">
        <v>1</v>
      </c>
    </row>
    <row r="68" spans="1:9" x14ac:dyDescent="0.25">
      <c r="A68" s="5">
        <v>11</v>
      </c>
      <c r="B68" s="5">
        <v>16</v>
      </c>
      <c r="C68" s="5">
        <v>2</v>
      </c>
    </row>
    <row r="69" spans="1:9" x14ac:dyDescent="0.25">
      <c r="A69" s="5">
        <v>12</v>
      </c>
      <c r="B69" s="5">
        <v>12</v>
      </c>
      <c r="C69" s="5">
        <v>7</v>
      </c>
    </row>
    <row r="70" spans="1:9" x14ac:dyDescent="0.25">
      <c r="A70" s="5">
        <v>13</v>
      </c>
      <c r="B70" s="5">
        <v>1</v>
      </c>
      <c r="C70" s="5">
        <v>6</v>
      </c>
    </row>
    <row r="74" spans="1:9" x14ac:dyDescent="0.25">
      <c r="A74" s="8" t="s">
        <v>72</v>
      </c>
      <c r="B74" s="8" t="s">
        <v>73</v>
      </c>
    </row>
    <row r="75" spans="1:9" x14ac:dyDescent="0.25">
      <c r="A75" s="23" t="s">
        <v>55</v>
      </c>
      <c r="B75" s="23" t="s">
        <v>56</v>
      </c>
      <c r="C75" s="23" t="s">
        <v>57</v>
      </c>
      <c r="E75" s="26" t="s">
        <v>92</v>
      </c>
      <c r="F75" s="26" t="s">
        <v>82</v>
      </c>
      <c r="H75" s="26" t="s">
        <v>83</v>
      </c>
      <c r="I75" s="26" t="s">
        <v>93</v>
      </c>
    </row>
    <row r="76" spans="1:9" x14ac:dyDescent="0.25">
      <c r="A76" s="5"/>
      <c r="B76" s="5"/>
      <c r="C76" s="5"/>
      <c r="E76" s="32">
        <f>B77</f>
        <v>62.389830508474574</v>
      </c>
      <c r="F76" s="34">
        <v>0</v>
      </c>
      <c r="H76" s="34">
        <v>0</v>
      </c>
      <c r="I76" s="32">
        <f>C77</f>
        <v>327.58149717514124</v>
      </c>
    </row>
    <row r="77" spans="1:9" x14ac:dyDescent="0.25">
      <c r="A77" s="24" t="s">
        <v>85</v>
      </c>
      <c r="B77" s="32">
        <f>AVERAGE(B85:B438)</f>
        <v>62.389830508474574</v>
      </c>
      <c r="C77" s="32">
        <f>AVERAGE(C85:C438)</f>
        <v>327.58149717514124</v>
      </c>
      <c r="E77" s="32">
        <f>B77</f>
        <v>62.389830508474574</v>
      </c>
      <c r="F77" s="34">
        <v>800</v>
      </c>
      <c r="H77" s="34">
        <v>120</v>
      </c>
      <c r="I77" s="32">
        <f>C77</f>
        <v>327.58149717514124</v>
      </c>
    </row>
    <row r="79" spans="1:9" x14ac:dyDescent="0.25">
      <c r="A79" s="8" t="s">
        <v>72</v>
      </c>
      <c r="B79" s="8" t="s">
        <v>73</v>
      </c>
    </row>
    <row r="82" spans="1:3" x14ac:dyDescent="0.25">
      <c r="A82" s="23" t="s">
        <v>55</v>
      </c>
      <c r="B82" s="23" t="s">
        <v>56</v>
      </c>
      <c r="C82" s="23" t="s">
        <v>57</v>
      </c>
    </row>
    <row r="84" spans="1:3" x14ac:dyDescent="0.25">
      <c r="A84" s="26" t="s">
        <v>74</v>
      </c>
      <c r="B84" s="26" t="s">
        <v>75</v>
      </c>
      <c r="C84" s="26" t="s">
        <v>76</v>
      </c>
    </row>
    <row r="85" spans="1:3" x14ac:dyDescent="0.25">
      <c r="A85" s="27">
        <v>42016</v>
      </c>
      <c r="B85" s="5">
        <v>46</v>
      </c>
      <c r="C85" s="25">
        <v>236</v>
      </c>
    </row>
    <row r="86" spans="1:3" x14ac:dyDescent="0.25">
      <c r="A86" s="27">
        <v>42017</v>
      </c>
      <c r="B86" s="5">
        <v>52</v>
      </c>
      <c r="C86" s="25">
        <v>304</v>
      </c>
    </row>
    <row r="87" spans="1:3" x14ac:dyDescent="0.25">
      <c r="A87" s="27">
        <v>42018</v>
      </c>
      <c r="B87" s="5">
        <v>55</v>
      </c>
      <c r="C87" s="25">
        <v>163.5</v>
      </c>
    </row>
    <row r="88" spans="1:3" x14ac:dyDescent="0.25">
      <c r="A88" s="27">
        <v>42019</v>
      </c>
      <c r="B88" s="5">
        <v>46</v>
      </c>
      <c r="C88" s="25">
        <v>214</v>
      </c>
    </row>
    <row r="89" spans="1:3" x14ac:dyDescent="0.25">
      <c r="A89" s="27">
        <v>42020</v>
      </c>
      <c r="B89" s="5">
        <v>47</v>
      </c>
      <c r="C89" s="25">
        <v>210</v>
      </c>
    </row>
    <row r="90" spans="1:3" x14ac:dyDescent="0.25">
      <c r="A90" s="27">
        <v>42021</v>
      </c>
      <c r="B90" s="5">
        <v>50</v>
      </c>
      <c r="C90" s="25">
        <v>508</v>
      </c>
    </row>
    <row r="91" spans="1:3" x14ac:dyDescent="0.25">
      <c r="A91" s="27">
        <v>42022</v>
      </c>
      <c r="B91" s="5">
        <v>36</v>
      </c>
      <c r="C91" s="25">
        <v>294.55</v>
      </c>
    </row>
    <row r="92" spans="1:3" x14ac:dyDescent="0.25">
      <c r="A92" s="27">
        <v>42023</v>
      </c>
      <c r="B92" s="5">
        <v>47</v>
      </c>
      <c r="C92" s="25">
        <v>250</v>
      </c>
    </row>
    <row r="93" spans="1:3" x14ac:dyDescent="0.25">
      <c r="A93" s="27">
        <v>42024</v>
      </c>
      <c r="B93" s="5">
        <v>40</v>
      </c>
      <c r="C93" s="25">
        <v>371.95</v>
      </c>
    </row>
    <row r="94" spans="1:3" x14ac:dyDescent="0.25">
      <c r="A94" s="27">
        <v>42025</v>
      </c>
      <c r="B94" s="5">
        <v>46</v>
      </c>
      <c r="C94" s="25">
        <v>478</v>
      </c>
    </row>
    <row r="95" spans="1:3" x14ac:dyDescent="0.25">
      <c r="A95" s="27">
        <v>42026</v>
      </c>
      <c r="B95" s="5">
        <v>55</v>
      </c>
      <c r="C95" s="25">
        <v>258</v>
      </c>
    </row>
    <row r="96" spans="1:3" x14ac:dyDescent="0.25">
      <c r="A96" s="27">
        <v>42027</v>
      </c>
      <c r="B96" s="5">
        <v>40</v>
      </c>
      <c r="C96" s="25">
        <v>559</v>
      </c>
    </row>
    <row r="97" spans="1:3" x14ac:dyDescent="0.25">
      <c r="A97" s="27">
        <v>42028</v>
      </c>
      <c r="B97" s="5">
        <v>53</v>
      </c>
      <c r="C97" s="25">
        <v>536</v>
      </c>
    </row>
    <row r="98" spans="1:3" x14ac:dyDescent="0.25">
      <c r="A98" s="27">
        <v>42029</v>
      </c>
      <c r="B98" s="5">
        <v>44</v>
      </c>
      <c r="C98" s="25">
        <v>576</v>
      </c>
    </row>
    <row r="99" spans="1:3" x14ac:dyDescent="0.25">
      <c r="A99" s="27">
        <v>42030</v>
      </c>
      <c r="B99" s="5">
        <v>48</v>
      </c>
      <c r="C99" s="25">
        <v>446</v>
      </c>
    </row>
    <row r="100" spans="1:3" x14ac:dyDescent="0.25">
      <c r="A100" s="27">
        <v>42031</v>
      </c>
      <c r="B100" s="5">
        <v>46</v>
      </c>
      <c r="C100" s="25">
        <v>300</v>
      </c>
    </row>
    <row r="101" spans="1:3" x14ac:dyDescent="0.25">
      <c r="A101" s="27">
        <v>42032</v>
      </c>
      <c r="B101" s="5">
        <v>56</v>
      </c>
      <c r="C101" s="25">
        <v>250.5</v>
      </c>
    </row>
    <row r="102" spans="1:3" x14ac:dyDescent="0.25">
      <c r="A102" s="27">
        <v>42033</v>
      </c>
      <c r="B102" s="5">
        <v>36</v>
      </c>
      <c r="C102" s="25">
        <v>412.79999999999995</v>
      </c>
    </row>
    <row r="103" spans="1:3" x14ac:dyDescent="0.25">
      <c r="A103" s="27">
        <v>42034</v>
      </c>
      <c r="B103" s="5">
        <v>38</v>
      </c>
      <c r="C103" s="25">
        <v>511.7</v>
      </c>
    </row>
    <row r="104" spans="1:3" x14ac:dyDescent="0.25">
      <c r="A104" s="27">
        <v>42035</v>
      </c>
      <c r="B104" s="5">
        <v>37</v>
      </c>
      <c r="C104" s="25">
        <v>311.75</v>
      </c>
    </row>
    <row r="105" spans="1:3" x14ac:dyDescent="0.25">
      <c r="A105" s="27">
        <v>42036</v>
      </c>
      <c r="B105" s="5">
        <v>44</v>
      </c>
      <c r="C105" s="25">
        <v>478</v>
      </c>
    </row>
    <row r="106" spans="1:3" x14ac:dyDescent="0.25">
      <c r="A106" s="27">
        <v>42037</v>
      </c>
      <c r="B106" s="5">
        <v>30</v>
      </c>
      <c r="C106" s="25">
        <v>282.5</v>
      </c>
    </row>
    <row r="107" spans="1:3" x14ac:dyDescent="0.25">
      <c r="A107" s="27">
        <v>42038</v>
      </c>
      <c r="B107" s="5">
        <v>48</v>
      </c>
      <c r="C107" s="25">
        <v>476</v>
      </c>
    </row>
    <row r="108" spans="1:3" x14ac:dyDescent="0.25">
      <c r="A108" s="27">
        <v>42039</v>
      </c>
      <c r="B108" s="5">
        <v>37</v>
      </c>
      <c r="C108" s="25">
        <v>565.44999999999993</v>
      </c>
    </row>
    <row r="109" spans="1:3" x14ac:dyDescent="0.25">
      <c r="A109" s="27">
        <v>42040</v>
      </c>
      <c r="B109" s="5">
        <v>43</v>
      </c>
      <c r="C109" s="25">
        <v>567.6</v>
      </c>
    </row>
    <row r="110" spans="1:3" x14ac:dyDescent="0.25">
      <c r="A110" s="27">
        <v>42041</v>
      </c>
      <c r="B110" s="5">
        <v>39</v>
      </c>
      <c r="C110" s="25">
        <v>634.25</v>
      </c>
    </row>
    <row r="111" spans="1:3" x14ac:dyDescent="0.25">
      <c r="A111" s="27">
        <v>42042</v>
      </c>
      <c r="B111" s="5">
        <v>34</v>
      </c>
      <c r="C111" s="25">
        <v>266.59999999999997</v>
      </c>
    </row>
    <row r="112" spans="1:3" x14ac:dyDescent="0.25">
      <c r="A112" s="27">
        <v>42043</v>
      </c>
      <c r="B112" s="5">
        <v>33</v>
      </c>
      <c r="C112" s="25">
        <v>345</v>
      </c>
    </row>
    <row r="113" spans="1:3" x14ac:dyDescent="0.25">
      <c r="A113" s="27">
        <v>42044</v>
      </c>
      <c r="B113" s="5">
        <v>38</v>
      </c>
      <c r="C113" s="25">
        <v>393.45</v>
      </c>
    </row>
    <row r="114" spans="1:3" x14ac:dyDescent="0.25">
      <c r="A114" s="27">
        <v>42045</v>
      </c>
      <c r="B114" s="5">
        <v>38</v>
      </c>
      <c r="C114" s="25">
        <v>567.6</v>
      </c>
    </row>
    <row r="115" spans="1:3" x14ac:dyDescent="0.25">
      <c r="A115" s="27">
        <v>42046</v>
      </c>
      <c r="B115" s="5">
        <v>37</v>
      </c>
      <c r="C115" s="25">
        <v>266.59999999999997</v>
      </c>
    </row>
    <row r="116" spans="1:3" x14ac:dyDescent="0.25">
      <c r="A116" s="27">
        <v>42047</v>
      </c>
      <c r="B116" s="5">
        <v>35</v>
      </c>
      <c r="C116" s="25">
        <v>503.09999999999997</v>
      </c>
    </row>
    <row r="117" spans="1:3" x14ac:dyDescent="0.25">
      <c r="A117" s="27">
        <v>42048</v>
      </c>
      <c r="B117" s="5">
        <v>53</v>
      </c>
      <c r="C117" s="25">
        <v>242</v>
      </c>
    </row>
    <row r="118" spans="1:3" x14ac:dyDescent="0.25">
      <c r="A118" s="27">
        <v>42049</v>
      </c>
      <c r="B118" s="5">
        <v>55</v>
      </c>
      <c r="C118" s="25">
        <v>216</v>
      </c>
    </row>
    <row r="119" spans="1:3" x14ac:dyDescent="0.25">
      <c r="A119" s="27">
        <v>42050</v>
      </c>
      <c r="B119" s="5">
        <v>58</v>
      </c>
      <c r="C119" s="25">
        <v>354</v>
      </c>
    </row>
    <row r="120" spans="1:3" x14ac:dyDescent="0.25">
      <c r="A120" s="27">
        <v>42051</v>
      </c>
      <c r="B120" s="5">
        <v>41</v>
      </c>
      <c r="C120" s="25">
        <v>432.15</v>
      </c>
    </row>
    <row r="121" spans="1:3" x14ac:dyDescent="0.25">
      <c r="A121" s="27">
        <v>42052</v>
      </c>
      <c r="B121" s="5">
        <v>43</v>
      </c>
      <c r="C121" s="25">
        <v>406.34999999999997</v>
      </c>
    </row>
    <row r="122" spans="1:3" x14ac:dyDescent="0.25">
      <c r="A122" s="27">
        <v>42053</v>
      </c>
      <c r="B122" s="5">
        <v>43</v>
      </c>
      <c r="C122" s="25">
        <v>627.79999999999995</v>
      </c>
    </row>
    <row r="123" spans="1:3" x14ac:dyDescent="0.25">
      <c r="A123" s="27">
        <v>42054</v>
      </c>
      <c r="B123" s="5">
        <v>32</v>
      </c>
      <c r="C123" s="25">
        <v>705</v>
      </c>
    </row>
    <row r="124" spans="1:3" x14ac:dyDescent="0.25">
      <c r="A124" s="27">
        <v>42055</v>
      </c>
      <c r="B124" s="5">
        <v>53</v>
      </c>
      <c r="C124" s="25">
        <v>534</v>
      </c>
    </row>
    <row r="125" spans="1:3" x14ac:dyDescent="0.25">
      <c r="A125" s="27">
        <v>42056</v>
      </c>
      <c r="B125" s="5">
        <v>54</v>
      </c>
      <c r="C125" s="25">
        <v>282</v>
      </c>
    </row>
    <row r="126" spans="1:3" x14ac:dyDescent="0.25">
      <c r="A126" s="27">
        <v>42057</v>
      </c>
      <c r="B126" s="5">
        <v>56</v>
      </c>
      <c r="C126" s="25">
        <v>435</v>
      </c>
    </row>
    <row r="127" spans="1:3" x14ac:dyDescent="0.25">
      <c r="A127" s="27">
        <v>42058</v>
      </c>
      <c r="B127" s="5">
        <v>52</v>
      </c>
      <c r="C127" s="25">
        <v>380</v>
      </c>
    </row>
    <row r="128" spans="1:3" x14ac:dyDescent="0.25">
      <c r="A128" s="27">
        <v>42059</v>
      </c>
      <c r="B128" s="5">
        <v>57</v>
      </c>
      <c r="C128" s="25">
        <v>372</v>
      </c>
    </row>
    <row r="129" spans="1:3" x14ac:dyDescent="0.25">
      <c r="A129" s="27">
        <v>42060</v>
      </c>
      <c r="B129" s="5">
        <v>51</v>
      </c>
      <c r="C129" s="25">
        <v>240</v>
      </c>
    </row>
    <row r="130" spans="1:3" x14ac:dyDescent="0.25">
      <c r="A130" s="27">
        <v>42061</v>
      </c>
      <c r="B130" s="5">
        <v>40</v>
      </c>
      <c r="C130" s="25">
        <v>346.15</v>
      </c>
    </row>
    <row r="131" spans="1:3" x14ac:dyDescent="0.25">
      <c r="A131" s="27">
        <v>42062</v>
      </c>
      <c r="B131" s="5">
        <v>32</v>
      </c>
      <c r="C131" s="25">
        <v>577.5</v>
      </c>
    </row>
    <row r="132" spans="1:3" x14ac:dyDescent="0.25">
      <c r="A132" s="27">
        <v>42063</v>
      </c>
      <c r="B132" s="5">
        <v>34</v>
      </c>
      <c r="C132" s="25">
        <v>406.34999999999997</v>
      </c>
    </row>
    <row r="133" spans="1:3" x14ac:dyDescent="0.25">
      <c r="A133" s="27">
        <v>42064</v>
      </c>
      <c r="B133" s="5">
        <v>37</v>
      </c>
      <c r="C133" s="25">
        <v>468.7</v>
      </c>
    </row>
    <row r="134" spans="1:3" x14ac:dyDescent="0.25">
      <c r="A134" s="27">
        <v>42065</v>
      </c>
      <c r="B134" s="5">
        <v>39</v>
      </c>
      <c r="C134" s="25">
        <v>483.75</v>
      </c>
    </row>
    <row r="135" spans="1:3" x14ac:dyDescent="0.25">
      <c r="A135" s="27">
        <v>42066</v>
      </c>
      <c r="B135" s="5">
        <v>22</v>
      </c>
      <c r="C135" s="25">
        <v>462.5</v>
      </c>
    </row>
    <row r="136" spans="1:3" x14ac:dyDescent="0.25">
      <c r="A136" s="27">
        <v>42067</v>
      </c>
      <c r="B136" s="5">
        <v>38</v>
      </c>
      <c r="C136" s="25">
        <v>408.5</v>
      </c>
    </row>
    <row r="137" spans="1:3" x14ac:dyDescent="0.25">
      <c r="A137" s="27">
        <v>42068</v>
      </c>
      <c r="B137" s="5">
        <v>40</v>
      </c>
      <c r="C137" s="25">
        <v>311.75</v>
      </c>
    </row>
    <row r="138" spans="1:3" x14ac:dyDescent="0.25">
      <c r="A138" s="27">
        <v>42069</v>
      </c>
      <c r="B138" s="5">
        <v>51</v>
      </c>
      <c r="C138" s="25">
        <v>420</v>
      </c>
    </row>
    <row r="139" spans="1:3" x14ac:dyDescent="0.25">
      <c r="A139" s="27">
        <v>42070</v>
      </c>
      <c r="B139" s="5">
        <v>32</v>
      </c>
      <c r="C139" s="25">
        <v>410</v>
      </c>
    </row>
    <row r="140" spans="1:3" x14ac:dyDescent="0.25">
      <c r="A140" s="27">
        <v>42071</v>
      </c>
      <c r="B140" s="5">
        <v>45</v>
      </c>
      <c r="C140" s="25">
        <v>400</v>
      </c>
    </row>
    <row r="141" spans="1:3" x14ac:dyDescent="0.25">
      <c r="A141" s="27">
        <v>42072</v>
      </c>
      <c r="B141" s="5">
        <v>40</v>
      </c>
      <c r="C141" s="25">
        <v>460.09999999999997</v>
      </c>
    </row>
    <row r="142" spans="1:3" x14ac:dyDescent="0.25">
      <c r="A142" s="27">
        <v>42073</v>
      </c>
      <c r="B142" s="5">
        <v>52</v>
      </c>
      <c r="C142" s="25">
        <v>538</v>
      </c>
    </row>
    <row r="143" spans="1:3" x14ac:dyDescent="0.25">
      <c r="A143" s="27">
        <v>42074</v>
      </c>
      <c r="B143" s="5">
        <v>25</v>
      </c>
      <c r="C143" s="25">
        <v>597.5</v>
      </c>
    </row>
    <row r="144" spans="1:3" x14ac:dyDescent="0.25">
      <c r="A144" s="27">
        <v>42075</v>
      </c>
      <c r="B144" s="5">
        <v>42</v>
      </c>
      <c r="C144" s="25">
        <v>389.15</v>
      </c>
    </row>
    <row r="145" spans="1:3" x14ac:dyDescent="0.25">
      <c r="A145" s="27">
        <v>42076</v>
      </c>
      <c r="B145" s="5">
        <v>45</v>
      </c>
      <c r="C145" s="25">
        <v>228</v>
      </c>
    </row>
    <row r="146" spans="1:3" x14ac:dyDescent="0.25">
      <c r="A146" s="27">
        <v>42077</v>
      </c>
      <c r="B146" s="5">
        <v>31</v>
      </c>
      <c r="C146" s="25">
        <v>627.5</v>
      </c>
    </row>
    <row r="147" spans="1:3" x14ac:dyDescent="0.25">
      <c r="A147" s="27">
        <v>42078</v>
      </c>
      <c r="B147" s="5">
        <v>51</v>
      </c>
      <c r="C147" s="25">
        <v>408</v>
      </c>
    </row>
    <row r="148" spans="1:3" x14ac:dyDescent="0.25">
      <c r="A148" s="27">
        <v>42079</v>
      </c>
      <c r="B148" s="5">
        <v>34</v>
      </c>
      <c r="C148" s="25">
        <v>339.7</v>
      </c>
    </row>
    <row r="149" spans="1:3" x14ac:dyDescent="0.25">
      <c r="A149" s="27">
        <v>42080</v>
      </c>
      <c r="B149" s="5">
        <v>21</v>
      </c>
      <c r="C149" s="25">
        <v>527.5</v>
      </c>
    </row>
    <row r="150" spans="1:3" x14ac:dyDescent="0.25">
      <c r="A150" s="27">
        <v>42081</v>
      </c>
      <c r="B150" s="5">
        <v>55</v>
      </c>
      <c r="C150" s="25">
        <v>364.5</v>
      </c>
    </row>
    <row r="151" spans="1:3" x14ac:dyDescent="0.25">
      <c r="A151" s="27">
        <v>42082</v>
      </c>
      <c r="B151" s="5">
        <v>24</v>
      </c>
      <c r="C151" s="25">
        <v>695</v>
      </c>
    </row>
    <row r="152" spans="1:3" x14ac:dyDescent="0.25">
      <c r="A152" s="27">
        <v>42083</v>
      </c>
      <c r="B152" s="5">
        <v>42</v>
      </c>
      <c r="C152" s="25">
        <v>462.25</v>
      </c>
    </row>
    <row r="153" spans="1:3" x14ac:dyDescent="0.25">
      <c r="A153" s="27">
        <v>42084</v>
      </c>
      <c r="B153" s="5">
        <v>38</v>
      </c>
      <c r="C153" s="25">
        <v>277.34999999999997</v>
      </c>
    </row>
    <row r="154" spans="1:3" x14ac:dyDescent="0.25">
      <c r="A154" s="27">
        <v>42085</v>
      </c>
      <c r="B154" s="5">
        <v>48</v>
      </c>
      <c r="C154" s="25">
        <v>334</v>
      </c>
    </row>
    <row r="155" spans="1:3" x14ac:dyDescent="0.25">
      <c r="A155" s="27">
        <v>42086</v>
      </c>
      <c r="B155" s="5">
        <v>40</v>
      </c>
      <c r="C155" s="25">
        <v>445.04999999999995</v>
      </c>
    </row>
    <row r="156" spans="1:3" x14ac:dyDescent="0.25">
      <c r="A156" s="27">
        <v>42087</v>
      </c>
      <c r="B156" s="5">
        <v>45</v>
      </c>
      <c r="C156" s="25">
        <v>496</v>
      </c>
    </row>
    <row r="157" spans="1:3" x14ac:dyDescent="0.25">
      <c r="A157" s="27">
        <v>42088</v>
      </c>
      <c r="B157" s="5">
        <v>45</v>
      </c>
      <c r="C157" s="25">
        <v>514</v>
      </c>
    </row>
    <row r="158" spans="1:3" x14ac:dyDescent="0.25">
      <c r="A158" s="27">
        <v>42089</v>
      </c>
      <c r="B158" s="5">
        <v>46</v>
      </c>
      <c r="C158" s="25">
        <v>350</v>
      </c>
    </row>
    <row r="159" spans="1:3" x14ac:dyDescent="0.25">
      <c r="A159" s="27">
        <v>42090</v>
      </c>
      <c r="B159" s="5">
        <v>33</v>
      </c>
      <c r="C159" s="25">
        <v>697.5</v>
      </c>
    </row>
    <row r="160" spans="1:3" x14ac:dyDescent="0.25">
      <c r="A160" s="27">
        <v>42091</v>
      </c>
      <c r="B160" s="5">
        <v>37</v>
      </c>
      <c r="C160" s="25">
        <v>258</v>
      </c>
    </row>
    <row r="161" spans="1:3" x14ac:dyDescent="0.25">
      <c r="A161" s="27">
        <v>42092</v>
      </c>
      <c r="B161" s="5">
        <v>24</v>
      </c>
      <c r="C161" s="25">
        <v>257.5</v>
      </c>
    </row>
    <row r="162" spans="1:3" x14ac:dyDescent="0.25">
      <c r="A162" s="27">
        <v>42093</v>
      </c>
      <c r="B162" s="5">
        <v>36</v>
      </c>
      <c r="C162" s="25">
        <v>313.89999999999998</v>
      </c>
    </row>
    <row r="163" spans="1:3" x14ac:dyDescent="0.25">
      <c r="A163" s="27">
        <v>42094</v>
      </c>
      <c r="B163" s="5">
        <v>37</v>
      </c>
      <c r="C163" s="25">
        <v>481.59999999999997</v>
      </c>
    </row>
    <row r="164" spans="1:3" x14ac:dyDescent="0.25">
      <c r="A164" s="27">
        <v>42095</v>
      </c>
      <c r="B164" s="5">
        <v>47</v>
      </c>
      <c r="C164" s="25">
        <v>594</v>
      </c>
    </row>
    <row r="165" spans="1:3" x14ac:dyDescent="0.25">
      <c r="A165" s="27">
        <v>42096</v>
      </c>
      <c r="B165" s="5">
        <v>64</v>
      </c>
      <c r="C165" s="25">
        <v>442.5</v>
      </c>
    </row>
    <row r="166" spans="1:3" x14ac:dyDescent="0.25">
      <c r="A166" s="27">
        <v>42097</v>
      </c>
      <c r="B166" s="5">
        <v>60</v>
      </c>
      <c r="C166" s="25">
        <v>397.5</v>
      </c>
    </row>
    <row r="167" spans="1:3" x14ac:dyDescent="0.25">
      <c r="A167" s="27">
        <v>42098</v>
      </c>
      <c r="B167" s="5">
        <v>50</v>
      </c>
      <c r="C167" s="25">
        <v>272</v>
      </c>
    </row>
    <row r="168" spans="1:3" x14ac:dyDescent="0.25">
      <c r="A168" s="27">
        <v>42099</v>
      </c>
      <c r="B168" s="5">
        <v>62</v>
      </c>
      <c r="C168" s="25">
        <v>208.5</v>
      </c>
    </row>
    <row r="169" spans="1:3" x14ac:dyDescent="0.25">
      <c r="A169" s="27">
        <v>42100</v>
      </c>
      <c r="B169" s="5">
        <v>50</v>
      </c>
      <c r="C169" s="25">
        <v>200</v>
      </c>
    </row>
    <row r="170" spans="1:3" x14ac:dyDescent="0.25">
      <c r="A170" s="27">
        <v>42101</v>
      </c>
      <c r="B170" s="5">
        <v>62</v>
      </c>
      <c r="C170" s="25">
        <v>301.5</v>
      </c>
    </row>
    <row r="171" spans="1:3" x14ac:dyDescent="0.25">
      <c r="A171" s="27">
        <v>42102</v>
      </c>
      <c r="B171" s="5">
        <v>68</v>
      </c>
      <c r="C171" s="25">
        <v>187</v>
      </c>
    </row>
    <row r="172" spans="1:3" x14ac:dyDescent="0.25">
      <c r="A172" s="27">
        <v>42103</v>
      </c>
      <c r="B172" s="5">
        <v>65</v>
      </c>
      <c r="C172" s="25">
        <v>150</v>
      </c>
    </row>
    <row r="173" spans="1:3" x14ac:dyDescent="0.25">
      <c r="A173" s="27">
        <v>42104</v>
      </c>
      <c r="B173" s="5">
        <v>57</v>
      </c>
      <c r="C173" s="25">
        <v>445.5</v>
      </c>
    </row>
    <row r="174" spans="1:3" x14ac:dyDescent="0.25">
      <c r="A174" s="27">
        <v>42105</v>
      </c>
      <c r="B174" s="5">
        <v>53</v>
      </c>
      <c r="C174" s="25">
        <v>498</v>
      </c>
    </row>
    <row r="175" spans="1:3" x14ac:dyDescent="0.25">
      <c r="A175" s="27">
        <v>42106</v>
      </c>
      <c r="B175" s="5">
        <v>43</v>
      </c>
      <c r="C175" s="25">
        <v>599.85</v>
      </c>
    </row>
    <row r="176" spans="1:3" x14ac:dyDescent="0.25">
      <c r="A176" s="27">
        <v>42107</v>
      </c>
      <c r="B176" s="5">
        <v>39</v>
      </c>
      <c r="C176" s="25">
        <v>393.45</v>
      </c>
    </row>
    <row r="177" spans="1:3" x14ac:dyDescent="0.25">
      <c r="A177" s="27">
        <v>42108</v>
      </c>
      <c r="B177" s="5">
        <v>61</v>
      </c>
      <c r="C177" s="25">
        <v>196.5</v>
      </c>
    </row>
    <row r="178" spans="1:3" x14ac:dyDescent="0.25">
      <c r="A178" s="27">
        <v>42109</v>
      </c>
      <c r="B178" s="5">
        <v>42</v>
      </c>
      <c r="C178" s="25">
        <v>457.95</v>
      </c>
    </row>
    <row r="179" spans="1:3" x14ac:dyDescent="0.25">
      <c r="A179" s="27">
        <v>42110</v>
      </c>
      <c r="B179" s="5">
        <v>42</v>
      </c>
      <c r="C179" s="25">
        <v>225.75</v>
      </c>
    </row>
    <row r="180" spans="1:3" x14ac:dyDescent="0.25">
      <c r="A180" s="27">
        <v>42111</v>
      </c>
      <c r="B180" s="5">
        <v>52</v>
      </c>
      <c r="C180" s="25">
        <v>598</v>
      </c>
    </row>
    <row r="181" spans="1:3" x14ac:dyDescent="0.25">
      <c r="A181" s="27">
        <v>42112</v>
      </c>
      <c r="B181" s="5">
        <v>68</v>
      </c>
      <c r="C181" s="25">
        <v>268</v>
      </c>
    </row>
    <row r="182" spans="1:3" x14ac:dyDescent="0.25">
      <c r="A182" s="27">
        <v>42113</v>
      </c>
      <c r="B182" s="5">
        <v>50</v>
      </c>
      <c r="C182" s="25">
        <v>468</v>
      </c>
    </row>
    <row r="183" spans="1:3" x14ac:dyDescent="0.25">
      <c r="A183" s="27">
        <v>42114</v>
      </c>
      <c r="B183" s="5">
        <v>46</v>
      </c>
      <c r="C183" s="25">
        <v>236</v>
      </c>
    </row>
    <row r="184" spans="1:3" x14ac:dyDescent="0.25">
      <c r="A184" s="27">
        <v>42115</v>
      </c>
      <c r="B184" s="5">
        <v>58</v>
      </c>
      <c r="C184" s="25">
        <v>415.5</v>
      </c>
    </row>
    <row r="185" spans="1:3" x14ac:dyDescent="0.25">
      <c r="A185" s="27">
        <v>42116</v>
      </c>
      <c r="B185" s="5">
        <v>56</v>
      </c>
      <c r="C185" s="25">
        <v>418.5</v>
      </c>
    </row>
    <row r="186" spans="1:3" x14ac:dyDescent="0.25">
      <c r="A186" s="27">
        <v>42117</v>
      </c>
      <c r="B186" s="5">
        <v>61</v>
      </c>
      <c r="C186" s="25">
        <v>279</v>
      </c>
    </row>
    <row r="187" spans="1:3" x14ac:dyDescent="0.25">
      <c r="A187" s="27">
        <v>42118</v>
      </c>
      <c r="B187" s="5">
        <v>56</v>
      </c>
      <c r="C187" s="25">
        <v>195</v>
      </c>
    </row>
    <row r="188" spans="1:3" x14ac:dyDescent="0.25">
      <c r="A188" s="27">
        <v>42119</v>
      </c>
      <c r="B188" s="5">
        <v>61</v>
      </c>
      <c r="C188" s="25">
        <v>325.5</v>
      </c>
    </row>
    <row r="189" spans="1:3" x14ac:dyDescent="0.25">
      <c r="A189" s="27">
        <v>42120</v>
      </c>
      <c r="B189" s="5">
        <v>67</v>
      </c>
      <c r="C189" s="25">
        <v>283</v>
      </c>
    </row>
    <row r="190" spans="1:3" x14ac:dyDescent="0.25">
      <c r="A190" s="27">
        <v>42121</v>
      </c>
      <c r="B190" s="5">
        <v>68</v>
      </c>
      <c r="C190" s="25">
        <v>281</v>
      </c>
    </row>
    <row r="191" spans="1:3" x14ac:dyDescent="0.25">
      <c r="A191" s="27">
        <v>42122</v>
      </c>
      <c r="B191" s="5">
        <v>61</v>
      </c>
      <c r="C191" s="25">
        <v>313.5</v>
      </c>
    </row>
    <row r="192" spans="1:3" x14ac:dyDescent="0.25">
      <c r="A192" s="27">
        <v>42123</v>
      </c>
      <c r="B192" s="5">
        <v>52</v>
      </c>
      <c r="C192" s="25">
        <v>466</v>
      </c>
    </row>
    <row r="193" spans="1:3" x14ac:dyDescent="0.25">
      <c r="A193" s="27">
        <v>42124</v>
      </c>
      <c r="B193" s="5">
        <v>63</v>
      </c>
      <c r="C193" s="25">
        <v>351</v>
      </c>
    </row>
    <row r="194" spans="1:3" x14ac:dyDescent="0.25">
      <c r="A194" s="27">
        <v>42125</v>
      </c>
      <c r="B194" s="5">
        <v>80</v>
      </c>
      <c r="C194" s="25">
        <v>226</v>
      </c>
    </row>
    <row r="195" spans="1:3" x14ac:dyDescent="0.25">
      <c r="A195" s="27">
        <v>42126</v>
      </c>
      <c r="B195" s="5">
        <v>75</v>
      </c>
      <c r="C195" s="25">
        <v>165</v>
      </c>
    </row>
    <row r="196" spans="1:3" x14ac:dyDescent="0.25">
      <c r="A196" s="27">
        <v>42127</v>
      </c>
      <c r="B196" s="5">
        <v>51</v>
      </c>
      <c r="C196" s="25">
        <v>532</v>
      </c>
    </row>
    <row r="197" spans="1:3" x14ac:dyDescent="0.25">
      <c r="A197" s="27">
        <v>42128</v>
      </c>
      <c r="B197" s="5">
        <v>44</v>
      </c>
      <c r="C197" s="25">
        <v>410</v>
      </c>
    </row>
    <row r="198" spans="1:3" x14ac:dyDescent="0.25">
      <c r="A198" s="27">
        <v>42129</v>
      </c>
      <c r="B198" s="5">
        <v>79</v>
      </c>
      <c r="C198" s="25">
        <v>121</v>
      </c>
    </row>
    <row r="199" spans="1:3" x14ac:dyDescent="0.25">
      <c r="A199" s="27">
        <v>42130</v>
      </c>
      <c r="B199" s="5">
        <v>61</v>
      </c>
      <c r="C199" s="25">
        <v>340.5</v>
      </c>
    </row>
    <row r="200" spans="1:3" x14ac:dyDescent="0.25">
      <c r="A200" s="27">
        <v>42131</v>
      </c>
      <c r="B200" s="5">
        <v>49</v>
      </c>
      <c r="C200" s="25">
        <v>264</v>
      </c>
    </row>
    <row r="201" spans="1:3" x14ac:dyDescent="0.25">
      <c r="A201" s="27">
        <v>42132</v>
      </c>
      <c r="B201" s="5">
        <v>80</v>
      </c>
      <c r="C201" s="25">
        <v>212</v>
      </c>
    </row>
    <row r="202" spans="1:3" x14ac:dyDescent="0.25">
      <c r="A202" s="27">
        <v>42133</v>
      </c>
      <c r="B202" s="5">
        <v>47</v>
      </c>
      <c r="C202" s="25">
        <v>590</v>
      </c>
    </row>
    <row r="203" spans="1:3" x14ac:dyDescent="0.25">
      <c r="A203" s="27">
        <v>42134</v>
      </c>
      <c r="B203" s="5">
        <v>77</v>
      </c>
      <c r="C203" s="25">
        <v>153</v>
      </c>
    </row>
    <row r="204" spans="1:3" x14ac:dyDescent="0.25">
      <c r="A204" s="27">
        <v>42135</v>
      </c>
      <c r="B204" s="5">
        <v>60</v>
      </c>
      <c r="C204" s="25">
        <v>202.5</v>
      </c>
    </row>
    <row r="205" spans="1:3" x14ac:dyDescent="0.25">
      <c r="A205" s="27">
        <v>42136</v>
      </c>
      <c r="B205" s="5">
        <v>54</v>
      </c>
      <c r="C205" s="25">
        <v>564</v>
      </c>
    </row>
    <row r="206" spans="1:3" x14ac:dyDescent="0.25">
      <c r="A206" s="27">
        <v>42137</v>
      </c>
      <c r="B206" s="5">
        <v>44</v>
      </c>
      <c r="C206" s="25">
        <v>326</v>
      </c>
    </row>
    <row r="207" spans="1:3" x14ac:dyDescent="0.25">
      <c r="A207" s="27">
        <v>42138</v>
      </c>
      <c r="B207" s="5">
        <v>50</v>
      </c>
      <c r="C207" s="25">
        <v>308</v>
      </c>
    </row>
    <row r="208" spans="1:3" x14ac:dyDescent="0.25">
      <c r="A208" s="27">
        <v>42139</v>
      </c>
      <c r="B208" s="5">
        <v>69</v>
      </c>
      <c r="C208" s="25">
        <v>220</v>
      </c>
    </row>
    <row r="209" spans="1:3" x14ac:dyDescent="0.25">
      <c r="A209" s="27">
        <v>42140</v>
      </c>
      <c r="B209" s="5">
        <v>59</v>
      </c>
      <c r="C209" s="25">
        <v>448.5</v>
      </c>
    </row>
    <row r="210" spans="1:3" x14ac:dyDescent="0.25">
      <c r="A210" s="27">
        <v>42141</v>
      </c>
      <c r="B210" s="5">
        <v>81</v>
      </c>
      <c r="C210" s="25">
        <v>239</v>
      </c>
    </row>
    <row r="211" spans="1:3" x14ac:dyDescent="0.25">
      <c r="A211" s="27">
        <v>42142</v>
      </c>
      <c r="B211" s="5">
        <v>82</v>
      </c>
      <c r="C211" s="25">
        <v>227</v>
      </c>
    </row>
    <row r="212" spans="1:3" x14ac:dyDescent="0.25">
      <c r="A212" s="27">
        <v>42143</v>
      </c>
      <c r="B212" s="5">
        <v>59</v>
      </c>
      <c r="C212" s="25">
        <v>222</v>
      </c>
    </row>
    <row r="213" spans="1:3" x14ac:dyDescent="0.25">
      <c r="A213" s="27">
        <v>42144</v>
      </c>
      <c r="B213" s="5">
        <v>47</v>
      </c>
      <c r="C213" s="25">
        <v>282</v>
      </c>
    </row>
    <row r="214" spans="1:3" x14ac:dyDescent="0.25">
      <c r="A214" s="27">
        <v>42145</v>
      </c>
      <c r="B214" s="5">
        <v>71</v>
      </c>
      <c r="C214" s="25">
        <v>225</v>
      </c>
    </row>
    <row r="215" spans="1:3" x14ac:dyDescent="0.25">
      <c r="A215" s="27">
        <v>42146</v>
      </c>
      <c r="B215" s="5">
        <v>45</v>
      </c>
      <c r="C215" s="25">
        <v>332</v>
      </c>
    </row>
    <row r="216" spans="1:3" x14ac:dyDescent="0.25">
      <c r="A216" s="27">
        <v>42147</v>
      </c>
      <c r="B216" s="5">
        <v>65</v>
      </c>
      <c r="C216" s="25">
        <v>178</v>
      </c>
    </row>
    <row r="217" spans="1:3" x14ac:dyDescent="0.25">
      <c r="A217" s="27">
        <v>42148</v>
      </c>
      <c r="B217" s="5">
        <v>78</v>
      </c>
      <c r="C217" s="25">
        <v>290</v>
      </c>
    </row>
    <row r="218" spans="1:3" x14ac:dyDescent="0.25">
      <c r="A218" s="27">
        <v>42149</v>
      </c>
      <c r="B218" s="5">
        <v>54</v>
      </c>
      <c r="C218" s="25">
        <v>246</v>
      </c>
    </row>
    <row r="219" spans="1:3" x14ac:dyDescent="0.25">
      <c r="A219" s="27">
        <v>42150</v>
      </c>
      <c r="B219" s="5">
        <v>46</v>
      </c>
      <c r="C219" s="25">
        <v>598</v>
      </c>
    </row>
    <row r="220" spans="1:3" x14ac:dyDescent="0.25">
      <c r="A220" s="27">
        <v>42151</v>
      </c>
      <c r="B220" s="5">
        <v>81</v>
      </c>
      <c r="C220" s="25">
        <v>186</v>
      </c>
    </row>
    <row r="221" spans="1:3" x14ac:dyDescent="0.25">
      <c r="A221" s="27">
        <v>42152</v>
      </c>
      <c r="B221" s="5">
        <v>52</v>
      </c>
      <c r="C221" s="25">
        <v>584</v>
      </c>
    </row>
    <row r="222" spans="1:3" x14ac:dyDescent="0.25">
      <c r="A222" s="27">
        <v>42153</v>
      </c>
      <c r="B222" s="5">
        <v>79</v>
      </c>
      <c r="C222" s="25">
        <v>259</v>
      </c>
    </row>
    <row r="223" spans="1:3" x14ac:dyDescent="0.25">
      <c r="A223" s="27">
        <v>42154</v>
      </c>
      <c r="B223" s="5">
        <v>77</v>
      </c>
      <c r="C223" s="25">
        <v>162</v>
      </c>
    </row>
    <row r="224" spans="1:3" x14ac:dyDescent="0.25">
      <c r="A224" s="27">
        <v>42155</v>
      </c>
      <c r="B224" s="5">
        <v>66</v>
      </c>
      <c r="C224" s="25">
        <v>162</v>
      </c>
    </row>
    <row r="225" spans="1:3" x14ac:dyDescent="0.25">
      <c r="A225" s="27">
        <v>42156</v>
      </c>
      <c r="B225" s="5">
        <v>60</v>
      </c>
      <c r="C225" s="25">
        <v>300</v>
      </c>
    </row>
    <row r="226" spans="1:3" x14ac:dyDescent="0.25">
      <c r="A226" s="27">
        <v>42157</v>
      </c>
      <c r="B226" s="5">
        <v>66</v>
      </c>
      <c r="C226" s="25">
        <v>228</v>
      </c>
    </row>
    <row r="227" spans="1:3" x14ac:dyDescent="0.25">
      <c r="A227" s="27">
        <v>42158</v>
      </c>
      <c r="B227" s="5">
        <v>63</v>
      </c>
      <c r="C227" s="25">
        <v>336</v>
      </c>
    </row>
    <row r="228" spans="1:3" x14ac:dyDescent="0.25">
      <c r="A228" s="27">
        <v>42159</v>
      </c>
      <c r="B228" s="5">
        <v>76</v>
      </c>
      <c r="C228" s="25">
        <v>164</v>
      </c>
    </row>
    <row r="229" spans="1:3" x14ac:dyDescent="0.25">
      <c r="A229" s="27">
        <v>42160</v>
      </c>
      <c r="B229" s="5">
        <v>64</v>
      </c>
      <c r="C229" s="25">
        <v>238.5</v>
      </c>
    </row>
    <row r="230" spans="1:3" x14ac:dyDescent="0.25">
      <c r="A230" s="27">
        <v>42161</v>
      </c>
      <c r="B230" s="5">
        <v>54</v>
      </c>
      <c r="C230" s="25">
        <v>548</v>
      </c>
    </row>
    <row r="231" spans="1:3" x14ac:dyDescent="0.25">
      <c r="A231" s="27">
        <v>42162</v>
      </c>
      <c r="B231" s="5">
        <v>62</v>
      </c>
      <c r="C231" s="25">
        <v>187.5</v>
      </c>
    </row>
    <row r="232" spans="1:3" x14ac:dyDescent="0.25">
      <c r="A232" s="27">
        <v>42163</v>
      </c>
      <c r="B232" s="5">
        <v>75</v>
      </c>
      <c r="C232" s="25">
        <v>208</v>
      </c>
    </row>
    <row r="233" spans="1:3" x14ac:dyDescent="0.25">
      <c r="A233" s="27">
        <v>42164</v>
      </c>
      <c r="B233" s="5">
        <v>60</v>
      </c>
      <c r="C233" s="25">
        <v>153</v>
      </c>
    </row>
    <row r="234" spans="1:3" x14ac:dyDescent="0.25">
      <c r="A234" s="27">
        <v>42165</v>
      </c>
      <c r="B234" s="5">
        <v>61</v>
      </c>
      <c r="C234" s="25">
        <v>343.5</v>
      </c>
    </row>
    <row r="235" spans="1:3" x14ac:dyDescent="0.25">
      <c r="A235" s="27">
        <v>42166</v>
      </c>
      <c r="B235" s="5">
        <v>74</v>
      </c>
      <c r="C235" s="25">
        <v>275</v>
      </c>
    </row>
    <row r="236" spans="1:3" x14ac:dyDescent="0.25">
      <c r="A236" s="27">
        <v>42167</v>
      </c>
      <c r="B236" s="5">
        <v>72</v>
      </c>
      <c r="C236" s="25">
        <v>138</v>
      </c>
    </row>
    <row r="237" spans="1:3" x14ac:dyDescent="0.25">
      <c r="A237" s="27">
        <v>42168</v>
      </c>
      <c r="B237" s="5">
        <v>77</v>
      </c>
      <c r="C237" s="25">
        <v>168</v>
      </c>
    </row>
    <row r="238" spans="1:3" x14ac:dyDescent="0.25">
      <c r="A238" s="27">
        <v>42169</v>
      </c>
      <c r="B238" s="5">
        <v>56</v>
      </c>
      <c r="C238" s="25">
        <v>289.5</v>
      </c>
    </row>
    <row r="239" spans="1:3" x14ac:dyDescent="0.25">
      <c r="A239" s="27">
        <v>42170</v>
      </c>
      <c r="B239" s="5">
        <v>73</v>
      </c>
      <c r="C239" s="25">
        <v>156</v>
      </c>
    </row>
    <row r="240" spans="1:3" x14ac:dyDescent="0.25">
      <c r="A240" s="27">
        <v>42171</v>
      </c>
      <c r="B240" s="5">
        <v>60</v>
      </c>
      <c r="C240" s="25">
        <v>345</v>
      </c>
    </row>
    <row r="241" spans="1:3" x14ac:dyDescent="0.25">
      <c r="A241" s="27">
        <v>42172</v>
      </c>
      <c r="B241" s="5">
        <v>72</v>
      </c>
      <c r="C241" s="25">
        <v>292</v>
      </c>
    </row>
    <row r="242" spans="1:3" x14ac:dyDescent="0.25">
      <c r="A242" s="27">
        <v>42173</v>
      </c>
      <c r="B242" s="5">
        <v>66</v>
      </c>
      <c r="C242" s="25">
        <v>100</v>
      </c>
    </row>
    <row r="243" spans="1:3" x14ac:dyDescent="0.25">
      <c r="A243" s="27">
        <v>42174</v>
      </c>
      <c r="B243" s="5">
        <v>57</v>
      </c>
      <c r="C243" s="25">
        <v>355.5</v>
      </c>
    </row>
    <row r="244" spans="1:3" x14ac:dyDescent="0.25">
      <c r="A244" s="27">
        <v>42175</v>
      </c>
      <c r="B244" s="5">
        <v>57</v>
      </c>
      <c r="C244" s="25">
        <v>171</v>
      </c>
    </row>
    <row r="245" spans="1:3" x14ac:dyDescent="0.25">
      <c r="A245" s="27">
        <v>42176</v>
      </c>
      <c r="B245" s="5">
        <v>78</v>
      </c>
      <c r="C245" s="25">
        <v>253</v>
      </c>
    </row>
    <row r="246" spans="1:3" x14ac:dyDescent="0.25">
      <c r="A246" s="27">
        <v>42177</v>
      </c>
      <c r="B246" s="5">
        <v>56</v>
      </c>
      <c r="C246" s="25">
        <v>303</v>
      </c>
    </row>
    <row r="247" spans="1:3" x14ac:dyDescent="0.25">
      <c r="A247" s="27">
        <v>42178</v>
      </c>
      <c r="B247" s="5">
        <v>59</v>
      </c>
      <c r="C247" s="25">
        <v>319.5</v>
      </c>
    </row>
    <row r="248" spans="1:3" x14ac:dyDescent="0.25">
      <c r="A248" s="27">
        <v>42179</v>
      </c>
      <c r="B248" s="5">
        <v>71</v>
      </c>
      <c r="C248" s="25">
        <v>115</v>
      </c>
    </row>
    <row r="249" spans="1:3" x14ac:dyDescent="0.25">
      <c r="A249" s="27">
        <v>42180</v>
      </c>
      <c r="B249" s="5">
        <v>66</v>
      </c>
      <c r="C249" s="25">
        <v>133</v>
      </c>
    </row>
    <row r="250" spans="1:3" x14ac:dyDescent="0.25">
      <c r="A250" s="27">
        <v>42181</v>
      </c>
      <c r="B250" s="5">
        <v>58</v>
      </c>
      <c r="C250" s="25">
        <v>318</v>
      </c>
    </row>
    <row r="251" spans="1:3" x14ac:dyDescent="0.25">
      <c r="A251" s="27">
        <v>42182</v>
      </c>
      <c r="B251" s="5">
        <v>67</v>
      </c>
      <c r="C251" s="25">
        <v>137</v>
      </c>
    </row>
    <row r="252" spans="1:3" x14ac:dyDescent="0.25">
      <c r="A252" s="27">
        <v>42183</v>
      </c>
      <c r="B252" s="5">
        <v>66</v>
      </c>
      <c r="C252" s="25">
        <v>275</v>
      </c>
    </row>
    <row r="253" spans="1:3" x14ac:dyDescent="0.25">
      <c r="A253" s="27">
        <v>42184</v>
      </c>
      <c r="B253" s="5">
        <v>76</v>
      </c>
      <c r="C253" s="25">
        <v>132</v>
      </c>
    </row>
    <row r="254" spans="1:3" x14ac:dyDescent="0.25">
      <c r="A254" s="27">
        <v>42185</v>
      </c>
      <c r="B254" s="5">
        <v>57</v>
      </c>
      <c r="C254" s="25">
        <v>244.5</v>
      </c>
    </row>
    <row r="255" spans="1:3" x14ac:dyDescent="0.25">
      <c r="A255" s="27">
        <v>42186</v>
      </c>
      <c r="B255" s="5">
        <v>72</v>
      </c>
      <c r="C255" s="25">
        <v>135</v>
      </c>
    </row>
    <row r="256" spans="1:3" x14ac:dyDescent="0.25">
      <c r="A256" s="27">
        <v>42187</v>
      </c>
      <c r="B256" s="5">
        <v>62</v>
      </c>
      <c r="C256" s="25">
        <v>246</v>
      </c>
    </row>
    <row r="257" spans="1:3" x14ac:dyDescent="0.25">
      <c r="A257" s="27">
        <v>42188</v>
      </c>
      <c r="B257" s="5">
        <v>79</v>
      </c>
      <c r="C257" s="25">
        <v>222</v>
      </c>
    </row>
    <row r="258" spans="1:3" x14ac:dyDescent="0.25">
      <c r="A258" s="27">
        <v>42189</v>
      </c>
      <c r="B258" s="5">
        <v>83</v>
      </c>
      <c r="C258" s="25">
        <v>297</v>
      </c>
    </row>
    <row r="259" spans="1:3" x14ac:dyDescent="0.25">
      <c r="A259" s="27">
        <v>42190</v>
      </c>
      <c r="B259" s="5">
        <v>71</v>
      </c>
      <c r="C259" s="25">
        <v>173</v>
      </c>
    </row>
    <row r="260" spans="1:3" x14ac:dyDescent="0.25">
      <c r="A260" s="27">
        <v>42191</v>
      </c>
      <c r="B260" s="5">
        <v>78</v>
      </c>
      <c r="C260" s="25">
        <v>154</v>
      </c>
    </row>
    <row r="261" spans="1:3" x14ac:dyDescent="0.25">
      <c r="A261" s="27">
        <v>42192</v>
      </c>
      <c r="B261" s="5">
        <v>70</v>
      </c>
      <c r="C261" s="25">
        <v>160</v>
      </c>
    </row>
    <row r="262" spans="1:3" x14ac:dyDescent="0.25">
      <c r="A262" s="27">
        <v>42193</v>
      </c>
      <c r="B262" s="5">
        <v>81</v>
      </c>
      <c r="C262" s="25">
        <v>139</v>
      </c>
    </row>
    <row r="263" spans="1:3" x14ac:dyDescent="0.25">
      <c r="A263" s="27">
        <v>42194</v>
      </c>
      <c r="B263" s="5">
        <v>74</v>
      </c>
      <c r="C263" s="25">
        <v>103</v>
      </c>
    </row>
    <row r="264" spans="1:3" x14ac:dyDescent="0.25">
      <c r="A264" s="27">
        <v>42195</v>
      </c>
      <c r="B264" s="5">
        <v>92</v>
      </c>
      <c r="C264" s="25">
        <v>508</v>
      </c>
    </row>
    <row r="265" spans="1:3" x14ac:dyDescent="0.25">
      <c r="A265" s="27">
        <v>42196</v>
      </c>
      <c r="B265" s="5">
        <v>78</v>
      </c>
      <c r="C265" s="25">
        <v>172</v>
      </c>
    </row>
    <row r="266" spans="1:3" x14ac:dyDescent="0.25">
      <c r="A266" s="27">
        <v>42197</v>
      </c>
      <c r="B266" s="5">
        <v>87</v>
      </c>
      <c r="C266" s="25">
        <v>429</v>
      </c>
    </row>
    <row r="267" spans="1:3" x14ac:dyDescent="0.25">
      <c r="A267" s="27">
        <v>42198</v>
      </c>
      <c r="B267" s="5">
        <v>62</v>
      </c>
      <c r="C267" s="25">
        <v>406.5</v>
      </c>
    </row>
    <row r="268" spans="1:3" x14ac:dyDescent="0.25">
      <c r="A268" s="27">
        <v>42199</v>
      </c>
      <c r="B268" s="5">
        <v>85</v>
      </c>
      <c r="C268" s="25">
        <v>340.5</v>
      </c>
    </row>
    <row r="269" spans="1:3" x14ac:dyDescent="0.25">
      <c r="A269" s="27">
        <v>42200</v>
      </c>
      <c r="B269" s="5">
        <v>92</v>
      </c>
      <c r="C269" s="25">
        <v>268</v>
      </c>
    </row>
    <row r="270" spans="1:3" x14ac:dyDescent="0.25">
      <c r="A270" s="27">
        <v>42201</v>
      </c>
      <c r="B270" s="5">
        <v>84</v>
      </c>
      <c r="C270" s="25">
        <v>235</v>
      </c>
    </row>
    <row r="271" spans="1:3" x14ac:dyDescent="0.25">
      <c r="A271" s="27">
        <v>42202</v>
      </c>
      <c r="B271" s="5">
        <v>90</v>
      </c>
      <c r="C271" s="25">
        <v>396</v>
      </c>
    </row>
    <row r="272" spans="1:3" x14ac:dyDescent="0.25">
      <c r="A272" s="27">
        <v>42203</v>
      </c>
      <c r="B272" s="5">
        <v>66</v>
      </c>
      <c r="C272" s="25">
        <v>254</v>
      </c>
    </row>
    <row r="273" spans="1:3" x14ac:dyDescent="0.25">
      <c r="A273" s="27">
        <v>42204</v>
      </c>
      <c r="B273" s="5">
        <v>67</v>
      </c>
      <c r="C273" s="25">
        <v>189</v>
      </c>
    </row>
    <row r="274" spans="1:3" x14ac:dyDescent="0.25">
      <c r="A274" s="27">
        <v>42205</v>
      </c>
      <c r="B274" s="5">
        <v>79</v>
      </c>
      <c r="C274" s="25">
        <v>293</v>
      </c>
    </row>
    <row r="275" spans="1:3" x14ac:dyDescent="0.25">
      <c r="A275" s="27">
        <v>42206</v>
      </c>
      <c r="B275" s="5">
        <v>74</v>
      </c>
      <c r="C275" s="25">
        <v>115</v>
      </c>
    </row>
    <row r="276" spans="1:3" x14ac:dyDescent="0.25">
      <c r="A276" s="27">
        <v>42207</v>
      </c>
      <c r="B276" s="5">
        <v>84</v>
      </c>
      <c r="C276" s="25">
        <v>181</v>
      </c>
    </row>
    <row r="277" spans="1:3" x14ac:dyDescent="0.25">
      <c r="A277" s="27">
        <v>42208</v>
      </c>
      <c r="B277" s="5">
        <v>73</v>
      </c>
      <c r="C277" s="25">
        <v>200</v>
      </c>
    </row>
    <row r="278" spans="1:3" x14ac:dyDescent="0.25">
      <c r="A278" s="27">
        <v>42209</v>
      </c>
      <c r="B278" s="5">
        <v>72</v>
      </c>
      <c r="C278" s="25">
        <v>234</v>
      </c>
    </row>
    <row r="279" spans="1:3" x14ac:dyDescent="0.25">
      <c r="A279" s="27">
        <v>42210</v>
      </c>
      <c r="B279" s="5">
        <v>89</v>
      </c>
      <c r="C279" s="25">
        <v>423</v>
      </c>
    </row>
    <row r="280" spans="1:3" x14ac:dyDescent="0.25">
      <c r="A280" s="27">
        <v>42211</v>
      </c>
      <c r="B280" s="5">
        <v>75</v>
      </c>
      <c r="C280" s="25">
        <v>102</v>
      </c>
    </row>
    <row r="281" spans="1:3" x14ac:dyDescent="0.25">
      <c r="A281" s="27">
        <v>42212</v>
      </c>
      <c r="B281" s="5">
        <v>80</v>
      </c>
      <c r="C281" s="25">
        <v>272</v>
      </c>
    </row>
    <row r="282" spans="1:3" x14ac:dyDescent="0.25">
      <c r="A282" s="27">
        <v>42213</v>
      </c>
      <c r="B282" s="5">
        <v>65</v>
      </c>
      <c r="C282" s="25">
        <v>159</v>
      </c>
    </row>
    <row r="283" spans="1:3" x14ac:dyDescent="0.25">
      <c r="A283" s="27">
        <v>42214</v>
      </c>
      <c r="B283" s="5">
        <v>71</v>
      </c>
      <c r="C283" s="25">
        <v>281</v>
      </c>
    </row>
    <row r="284" spans="1:3" x14ac:dyDescent="0.25">
      <c r="A284" s="27">
        <v>42215</v>
      </c>
      <c r="B284" s="5">
        <v>91</v>
      </c>
      <c r="C284" s="25">
        <v>210</v>
      </c>
    </row>
    <row r="285" spans="1:3" x14ac:dyDescent="0.25">
      <c r="A285" s="27">
        <v>42216</v>
      </c>
      <c r="B285" s="5">
        <v>89</v>
      </c>
      <c r="C285" s="25">
        <v>273</v>
      </c>
    </row>
    <row r="286" spans="1:3" x14ac:dyDescent="0.25">
      <c r="A286" s="27">
        <v>42217</v>
      </c>
      <c r="B286" s="5">
        <v>98</v>
      </c>
      <c r="C286" s="25">
        <v>310</v>
      </c>
    </row>
    <row r="287" spans="1:3" x14ac:dyDescent="0.25">
      <c r="A287" s="27">
        <v>42218</v>
      </c>
      <c r="B287" s="5">
        <v>91</v>
      </c>
      <c r="C287" s="25">
        <v>578</v>
      </c>
    </row>
    <row r="288" spans="1:3" x14ac:dyDescent="0.25">
      <c r="A288" s="27">
        <v>42219</v>
      </c>
      <c r="B288" s="5">
        <v>82</v>
      </c>
      <c r="C288" s="25">
        <v>300</v>
      </c>
    </row>
    <row r="289" spans="1:3" x14ac:dyDescent="0.25">
      <c r="A289" s="27">
        <v>42220</v>
      </c>
      <c r="B289" s="5">
        <v>93</v>
      </c>
      <c r="C289" s="25">
        <v>584</v>
      </c>
    </row>
    <row r="290" spans="1:3" x14ac:dyDescent="0.25">
      <c r="A290" s="27">
        <v>42221</v>
      </c>
      <c r="B290" s="5">
        <v>73</v>
      </c>
      <c r="C290" s="25">
        <v>159</v>
      </c>
    </row>
    <row r="291" spans="1:3" x14ac:dyDescent="0.25">
      <c r="A291" s="27">
        <v>42222</v>
      </c>
      <c r="B291" s="5">
        <v>99</v>
      </c>
      <c r="C291" s="25">
        <v>715</v>
      </c>
    </row>
    <row r="292" spans="1:3" x14ac:dyDescent="0.25">
      <c r="A292" s="27">
        <v>42223</v>
      </c>
      <c r="B292" s="5">
        <v>85</v>
      </c>
      <c r="C292" s="25">
        <v>426</v>
      </c>
    </row>
    <row r="293" spans="1:3" x14ac:dyDescent="0.25">
      <c r="A293" s="27">
        <v>42224</v>
      </c>
      <c r="B293" s="5">
        <v>71</v>
      </c>
      <c r="C293" s="25">
        <v>251</v>
      </c>
    </row>
    <row r="294" spans="1:3" x14ac:dyDescent="0.25">
      <c r="A294" s="27">
        <v>42225</v>
      </c>
      <c r="B294" s="5">
        <v>90</v>
      </c>
      <c r="C294" s="25">
        <v>294</v>
      </c>
    </row>
    <row r="295" spans="1:3" x14ac:dyDescent="0.25">
      <c r="A295" s="27">
        <v>42226</v>
      </c>
      <c r="B295" s="5">
        <v>71</v>
      </c>
      <c r="C295" s="25">
        <v>288</v>
      </c>
    </row>
    <row r="296" spans="1:3" x14ac:dyDescent="0.25">
      <c r="A296" s="27">
        <v>42227</v>
      </c>
      <c r="B296" s="5">
        <v>97</v>
      </c>
      <c r="C296" s="25">
        <v>740</v>
      </c>
    </row>
    <row r="297" spans="1:3" x14ac:dyDescent="0.25">
      <c r="A297" s="27">
        <v>42228</v>
      </c>
      <c r="B297" s="5">
        <v>100</v>
      </c>
      <c r="C297" s="25">
        <v>646.25</v>
      </c>
    </row>
    <row r="298" spans="1:3" x14ac:dyDescent="0.25">
      <c r="A298" s="27">
        <v>42229</v>
      </c>
      <c r="B298" s="5">
        <v>96</v>
      </c>
      <c r="C298" s="25">
        <v>337.5</v>
      </c>
    </row>
    <row r="299" spans="1:3" x14ac:dyDescent="0.25">
      <c r="A299" s="27">
        <v>42230</v>
      </c>
      <c r="B299" s="5">
        <v>75</v>
      </c>
      <c r="C299" s="25">
        <v>154</v>
      </c>
    </row>
    <row r="300" spans="1:3" x14ac:dyDescent="0.25">
      <c r="A300" s="27">
        <v>42231</v>
      </c>
      <c r="B300" s="5">
        <v>80</v>
      </c>
      <c r="C300" s="25">
        <v>153</v>
      </c>
    </row>
    <row r="301" spans="1:3" x14ac:dyDescent="0.25">
      <c r="A301" s="27">
        <v>42232</v>
      </c>
      <c r="B301" s="5">
        <v>74</v>
      </c>
      <c r="C301" s="25">
        <v>207</v>
      </c>
    </row>
    <row r="302" spans="1:3" x14ac:dyDescent="0.25">
      <c r="A302" s="27">
        <v>42233</v>
      </c>
      <c r="B302" s="5">
        <v>84</v>
      </c>
      <c r="C302" s="25">
        <v>151</v>
      </c>
    </row>
    <row r="303" spans="1:3" x14ac:dyDescent="0.25">
      <c r="A303" s="27">
        <v>42234</v>
      </c>
      <c r="B303" s="5">
        <v>94</v>
      </c>
      <c r="C303" s="25">
        <v>308</v>
      </c>
    </row>
    <row r="304" spans="1:3" x14ac:dyDescent="0.25">
      <c r="A304" s="27">
        <v>42235</v>
      </c>
      <c r="B304" s="5">
        <v>99</v>
      </c>
      <c r="C304" s="25">
        <v>285</v>
      </c>
    </row>
    <row r="305" spans="1:3" x14ac:dyDescent="0.25">
      <c r="A305" s="27">
        <v>42236</v>
      </c>
      <c r="B305" s="5">
        <v>94</v>
      </c>
      <c r="C305" s="25">
        <v>422</v>
      </c>
    </row>
    <row r="306" spans="1:3" x14ac:dyDescent="0.25">
      <c r="A306" s="27">
        <v>42237</v>
      </c>
      <c r="B306" s="5">
        <v>95</v>
      </c>
      <c r="C306" s="25">
        <v>400</v>
      </c>
    </row>
    <row r="307" spans="1:3" x14ac:dyDescent="0.25">
      <c r="A307" s="27">
        <v>42238</v>
      </c>
      <c r="B307" s="5">
        <v>88</v>
      </c>
      <c r="C307" s="25">
        <v>426</v>
      </c>
    </row>
    <row r="308" spans="1:3" x14ac:dyDescent="0.25">
      <c r="A308" s="27">
        <v>42239</v>
      </c>
      <c r="B308" s="5">
        <v>83</v>
      </c>
      <c r="C308" s="25">
        <v>182</v>
      </c>
    </row>
    <row r="309" spans="1:3" x14ac:dyDescent="0.25">
      <c r="A309" s="27">
        <v>42240</v>
      </c>
      <c r="B309" s="5">
        <v>89</v>
      </c>
      <c r="C309" s="25">
        <v>201</v>
      </c>
    </row>
    <row r="310" spans="1:3" x14ac:dyDescent="0.25">
      <c r="A310" s="27">
        <v>42241</v>
      </c>
      <c r="B310" s="5">
        <v>79</v>
      </c>
      <c r="C310" s="25">
        <v>294</v>
      </c>
    </row>
    <row r="311" spans="1:3" x14ac:dyDescent="0.25">
      <c r="A311" s="27">
        <v>42242</v>
      </c>
      <c r="B311" s="5">
        <v>92</v>
      </c>
      <c r="C311" s="25">
        <v>244</v>
      </c>
    </row>
    <row r="312" spans="1:3" x14ac:dyDescent="0.25">
      <c r="A312" s="27">
        <v>42243</v>
      </c>
      <c r="B312" s="5">
        <v>100</v>
      </c>
      <c r="C312" s="25">
        <v>379.5</v>
      </c>
    </row>
    <row r="313" spans="1:3" x14ac:dyDescent="0.25">
      <c r="A313" s="27">
        <v>42244</v>
      </c>
      <c r="B313" s="5">
        <v>80</v>
      </c>
      <c r="C313" s="25">
        <v>257</v>
      </c>
    </row>
    <row r="314" spans="1:3" x14ac:dyDescent="0.25">
      <c r="A314" s="27">
        <v>42245</v>
      </c>
      <c r="B314" s="5">
        <v>97</v>
      </c>
      <c r="C314" s="25">
        <v>590</v>
      </c>
    </row>
    <row r="315" spans="1:3" x14ac:dyDescent="0.25">
      <c r="A315" s="27">
        <v>42246</v>
      </c>
      <c r="B315" s="5">
        <v>70</v>
      </c>
      <c r="C315" s="25">
        <v>199</v>
      </c>
    </row>
    <row r="316" spans="1:3" x14ac:dyDescent="0.25">
      <c r="A316" s="27">
        <v>42247</v>
      </c>
      <c r="B316" s="5">
        <v>90</v>
      </c>
      <c r="C316" s="25">
        <v>248</v>
      </c>
    </row>
    <row r="317" spans="1:3" x14ac:dyDescent="0.25">
      <c r="A317" s="27">
        <v>42248</v>
      </c>
      <c r="B317" s="5">
        <v>75</v>
      </c>
      <c r="C317" s="25">
        <v>106</v>
      </c>
    </row>
    <row r="318" spans="1:3" x14ac:dyDescent="0.25">
      <c r="A318" s="27">
        <v>42249</v>
      </c>
      <c r="B318" s="5">
        <v>86</v>
      </c>
      <c r="C318" s="25">
        <v>217.5</v>
      </c>
    </row>
    <row r="319" spans="1:3" x14ac:dyDescent="0.25">
      <c r="A319" s="27">
        <v>42250</v>
      </c>
      <c r="B319" s="5">
        <v>91</v>
      </c>
      <c r="C319" s="25">
        <v>328</v>
      </c>
    </row>
    <row r="320" spans="1:3" x14ac:dyDescent="0.25">
      <c r="A320" s="27">
        <v>42251</v>
      </c>
      <c r="B320" s="5">
        <v>80</v>
      </c>
      <c r="C320" s="25">
        <v>133</v>
      </c>
    </row>
    <row r="321" spans="1:3" x14ac:dyDescent="0.25">
      <c r="A321" s="27">
        <v>42252</v>
      </c>
      <c r="B321" s="5">
        <v>73</v>
      </c>
      <c r="C321" s="25">
        <v>118</v>
      </c>
    </row>
    <row r="322" spans="1:3" x14ac:dyDescent="0.25">
      <c r="A322" s="27">
        <v>42253</v>
      </c>
      <c r="B322" s="5">
        <v>85</v>
      </c>
      <c r="C322" s="25">
        <v>442.5</v>
      </c>
    </row>
    <row r="323" spans="1:3" x14ac:dyDescent="0.25">
      <c r="A323" s="27">
        <v>42254</v>
      </c>
      <c r="B323" s="5">
        <v>95</v>
      </c>
      <c r="C323" s="25">
        <v>455</v>
      </c>
    </row>
    <row r="324" spans="1:3" x14ac:dyDescent="0.25">
      <c r="A324" s="27">
        <v>42255</v>
      </c>
      <c r="B324" s="5">
        <v>75</v>
      </c>
      <c r="C324" s="25">
        <v>188</v>
      </c>
    </row>
    <row r="325" spans="1:3" x14ac:dyDescent="0.25">
      <c r="A325" s="27">
        <v>42256</v>
      </c>
      <c r="B325" s="5">
        <v>87</v>
      </c>
      <c r="C325" s="25">
        <v>255</v>
      </c>
    </row>
    <row r="326" spans="1:3" x14ac:dyDescent="0.25">
      <c r="A326" s="27">
        <v>42257</v>
      </c>
      <c r="B326" s="5">
        <v>80</v>
      </c>
      <c r="C326" s="25">
        <v>294</v>
      </c>
    </row>
    <row r="327" spans="1:3" x14ac:dyDescent="0.25">
      <c r="A327" s="27">
        <v>42258</v>
      </c>
      <c r="B327" s="5">
        <v>88</v>
      </c>
      <c r="C327" s="25">
        <v>304.5</v>
      </c>
    </row>
    <row r="328" spans="1:3" x14ac:dyDescent="0.25">
      <c r="A328" s="27">
        <v>42259</v>
      </c>
      <c r="B328" s="5">
        <v>75</v>
      </c>
      <c r="C328" s="25">
        <v>138</v>
      </c>
    </row>
    <row r="329" spans="1:3" x14ac:dyDescent="0.25">
      <c r="A329" s="27">
        <v>42260</v>
      </c>
      <c r="B329" s="5">
        <v>68</v>
      </c>
      <c r="C329" s="25">
        <v>253</v>
      </c>
    </row>
    <row r="330" spans="1:3" x14ac:dyDescent="0.25">
      <c r="A330" s="27">
        <v>42261</v>
      </c>
      <c r="B330" s="5">
        <v>70</v>
      </c>
      <c r="C330" s="25">
        <v>180</v>
      </c>
    </row>
    <row r="331" spans="1:3" x14ac:dyDescent="0.25">
      <c r="A331" s="27">
        <v>42262</v>
      </c>
      <c r="B331" s="5">
        <v>76</v>
      </c>
      <c r="C331" s="25">
        <v>210</v>
      </c>
    </row>
    <row r="332" spans="1:3" x14ac:dyDescent="0.25">
      <c r="A332" s="27">
        <v>42263</v>
      </c>
      <c r="B332" s="5">
        <v>87</v>
      </c>
      <c r="C332" s="25">
        <v>436.5</v>
      </c>
    </row>
    <row r="333" spans="1:3" x14ac:dyDescent="0.25">
      <c r="A333" s="27">
        <v>42264</v>
      </c>
      <c r="B333" s="5">
        <v>90</v>
      </c>
      <c r="C333" s="25">
        <v>456</v>
      </c>
    </row>
    <row r="334" spans="1:3" x14ac:dyDescent="0.25">
      <c r="A334" s="27">
        <v>42265</v>
      </c>
      <c r="B334" s="5">
        <v>67</v>
      </c>
      <c r="C334" s="25">
        <v>273</v>
      </c>
    </row>
    <row r="335" spans="1:3" x14ac:dyDescent="0.25">
      <c r="A335" s="27">
        <v>42266</v>
      </c>
      <c r="B335" s="5">
        <v>70</v>
      </c>
      <c r="C335" s="25">
        <v>283</v>
      </c>
    </row>
    <row r="336" spans="1:3" x14ac:dyDescent="0.25">
      <c r="A336" s="27">
        <v>42267</v>
      </c>
      <c r="B336" s="5">
        <v>97</v>
      </c>
      <c r="C336" s="25">
        <v>345</v>
      </c>
    </row>
    <row r="337" spans="1:3" x14ac:dyDescent="0.25">
      <c r="A337" s="27">
        <v>42268</v>
      </c>
      <c r="B337" s="5">
        <v>90</v>
      </c>
      <c r="C337" s="25">
        <v>232</v>
      </c>
    </row>
    <row r="338" spans="1:3" x14ac:dyDescent="0.25">
      <c r="A338" s="27">
        <v>42269</v>
      </c>
      <c r="B338" s="5">
        <v>86</v>
      </c>
      <c r="C338" s="25">
        <v>301.5</v>
      </c>
    </row>
    <row r="339" spans="1:3" x14ac:dyDescent="0.25">
      <c r="A339" s="27">
        <v>42270</v>
      </c>
      <c r="B339" s="5">
        <v>83</v>
      </c>
      <c r="C339" s="25">
        <v>298</v>
      </c>
    </row>
    <row r="340" spans="1:3" x14ac:dyDescent="0.25">
      <c r="A340" s="27">
        <v>42271</v>
      </c>
      <c r="B340" s="5">
        <v>69</v>
      </c>
      <c r="C340" s="25">
        <v>283</v>
      </c>
    </row>
    <row r="341" spans="1:3" x14ac:dyDescent="0.25">
      <c r="A341" s="27">
        <v>42272</v>
      </c>
      <c r="B341" s="5">
        <v>68</v>
      </c>
      <c r="C341" s="25">
        <v>193</v>
      </c>
    </row>
    <row r="342" spans="1:3" x14ac:dyDescent="0.25">
      <c r="A342" s="27">
        <v>42273</v>
      </c>
      <c r="B342" s="5">
        <v>95</v>
      </c>
      <c r="C342" s="25">
        <v>742.5</v>
      </c>
    </row>
    <row r="343" spans="1:3" x14ac:dyDescent="0.25">
      <c r="A343" s="27">
        <v>42274</v>
      </c>
      <c r="B343" s="5">
        <v>93</v>
      </c>
      <c r="C343" s="25">
        <v>528</v>
      </c>
    </row>
    <row r="344" spans="1:3" x14ac:dyDescent="0.25">
      <c r="A344" s="27">
        <v>42275</v>
      </c>
      <c r="B344" s="5">
        <v>79</v>
      </c>
      <c r="C344" s="25">
        <v>204</v>
      </c>
    </row>
    <row r="345" spans="1:3" x14ac:dyDescent="0.25">
      <c r="A345" s="27">
        <v>42276</v>
      </c>
      <c r="B345" s="5">
        <v>87</v>
      </c>
      <c r="C345" s="25">
        <v>180</v>
      </c>
    </row>
    <row r="346" spans="1:3" x14ac:dyDescent="0.25">
      <c r="A346" s="27">
        <v>42277</v>
      </c>
      <c r="B346" s="5">
        <v>79</v>
      </c>
      <c r="C346" s="25">
        <v>230</v>
      </c>
    </row>
    <row r="347" spans="1:3" x14ac:dyDescent="0.25">
      <c r="A347" s="27">
        <v>42278</v>
      </c>
      <c r="B347" s="5">
        <v>85</v>
      </c>
      <c r="C347" s="25">
        <v>393</v>
      </c>
    </row>
    <row r="348" spans="1:3" x14ac:dyDescent="0.25">
      <c r="A348" s="27">
        <v>42279</v>
      </c>
      <c r="B348" s="5">
        <v>89</v>
      </c>
      <c r="C348" s="25">
        <v>310.5</v>
      </c>
    </row>
    <row r="349" spans="1:3" x14ac:dyDescent="0.25">
      <c r="A349" s="27">
        <v>42280</v>
      </c>
      <c r="B349" s="5">
        <v>71</v>
      </c>
      <c r="C349" s="25">
        <v>298</v>
      </c>
    </row>
    <row r="350" spans="1:3" x14ac:dyDescent="0.25">
      <c r="A350" s="27">
        <v>42281</v>
      </c>
      <c r="B350" s="5">
        <v>58</v>
      </c>
      <c r="C350" s="25">
        <v>424.5</v>
      </c>
    </row>
    <row r="351" spans="1:3" x14ac:dyDescent="0.25">
      <c r="A351" s="27">
        <v>42282</v>
      </c>
      <c r="B351" s="5">
        <v>66</v>
      </c>
      <c r="C351" s="25">
        <v>116</v>
      </c>
    </row>
    <row r="352" spans="1:3" x14ac:dyDescent="0.25">
      <c r="A352" s="27">
        <v>42283</v>
      </c>
      <c r="B352" s="5">
        <v>82</v>
      </c>
      <c r="C352" s="25">
        <v>288</v>
      </c>
    </row>
    <row r="353" spans="1:3" x14ac:dyDescent="0.25">
      <c r="A353" s="27">
        <v>42284</v>
      </c>
      <c r="B353" s="5">
        <v>56</v>
      </c>
      <c r="C353" s="25">
        <v>318</v>
      </c>
    </row>
    <row r="354" spans="1:3" x14ac:dyDescent="0.25">
      <c r="A354" s="27">
        <v>42285</v>
      </c>
      <c r="B354" s="5">
        <v>81</v>
      </c>
      <c r="C354" s="25">
        <v>291</v>
      </c>
    </row>
    <row r="355" spans="1:3" x14ac:dyDescent="0.25">
      <c r="A355" s="27">
        <v>42286</v>
      </c>
      <c r="B355" s="5">
        <v>57</v>
      </c>
      <c r="C355" s="25">
        <v>418.5</v>
      </c>
    </row>
    <row r="356" spans="1:3" x14ac:dyDescent="0.25">
      <c r="A356" s="27">
        <v>42287</v>
      </c>
      <c r="B356" s="5">
        <v>59</v>
      </c>
      <c r="C356" s="25">
        <v>159</v>
      </c>
    </row>
    <row r="357" spans="1:3" x14ac:dyDescent="0.25">
      <c r="A357" s="27">
        <v>42288</v>
      </c>
      <c r="B357" s="5">
        <v>54</v>
      </c>
      <c r="C357" s="25">
        <v>504</v>
      </c>
    </row>
    <row r="358" spans="1:3" x14ac:dyDescent="0.25">
      <c r="A358" s="27">
        <v>42289</v>
      </c>
      <c r="B358" s="5">
        <v>88</v>
      </c>
      <c r="C358" s="25">
        <v>231</v>
      </c>
    </row>
    <row r="359" spans="1:3" x14ac:dyDescent="0.25">
      <c r="A359" s="27">
        <v>42290</v>
      </c>
      <c r="B359" s="5">
        <v>83</v>
      </c>
      <c r="C359" s="25">
        <v>290</v>
      </c>
    </row>
    <row r="360" spans="1:3" x14ac:dyDescent="0.25">
      <c r="A360" s="27">
        <v>42291</v>
      </c>
      <c r="B360" s="5">
        <v>85</v>
      </c>
      <c r="C360" s="25">
        <v>303</v>
      </c>
    </row>
    <row r="361" spans="1:3" x14ac:dyDescent="0.25">
      <c r="A361" s="27">
        <v>42292</v>
      </c>
      <c r="B361" s="5">
        <v>85</v>
      </c>
      <c r="C361" s="25">
        <v>223.5</v>
      </c>
    </row>
    <row r="362" spans="1:3" x14ac:dyDescent="0.25">
      <c r="A362" s="27">
        <v>42293</v>
      </c>
      <c r="B362" s="5">
        <v>81</v>
      </c>
      <c r="C362" s="25">
        <v>300</v>
      </c>
    </row>
    <row r="363" spans="1:3" x14ac:dyDescent="0.25">
      <c r="A363" s="27">
        <v>42294</v>
      </c>
      <c r="B363" s="5">
        <v>73</v>
      </c>
      <c r="C363" s="25">
        <v>276</v>
      </c>
    </row>
    <row r="364" spans="1:3" x14ac:dyDescent="0.25">
      <c r="A364" s="27">
        <v>42295</v>
      </c>
      <c r="B364" s="5">
        <v>71</v>
      </c>
      <c r="C364" s="25">
        <v>142</v>
      </c>
    </row>
    <row r="365" spans="1:3" x14ac:dyDescent="0.25">
      <c r="A365" s="27">
        <v>42296</v>
      </c>
      <c r="B365" s="5">
        <v>87</v>
      </c>
      <c r="C365" s="25">
        <v>285</v>
      </c>
    </row>
    <row r="366" spans="1:3" x14ac:dyDescent="0.25">
      <c r="A366" s="27">
        <v>42297</v>
      </c>
      <c r="B366" s="5">
        <v>86</v>
      </c>
      <c r="C366" s="25">
        <v>396</v>
      </c>
    </row>
    <row r="367" spans="1:3" x14ac:dyDescent="0.25">
      <c r="A367" s="27">
        <v>42298</v>
      </c>
      <c r="B367" s="5">
        <v>79</v>
      </c>
      <c r="C367" s="25">
        <v>265</v>
      </c>
    </row>
    <row r="368" spans="1:3" x14ac:dyDescent="0.25">
      <c r="A368" s="27">
        <v>42299</v>
      </c>
      <c r="B368" s="5">
        <v>61</v>
      </c>
      <c r="C368" s="25">
        <v>151.5</v>
      </c>
    </row>
    <row r="369" spans="1:3" x14ac:dyDescent="0.25">
      <c r="A369" s="27">
        <v>42300</v>
      </c>
      <c r="B369" s="5">
        <v>60</v>
      </c>
      <c r="C369" s="25">
        <v>361.5</v>
      </c>
    </row>
    <row r="370" spans="1:3" x14ac:dyDescent="0.25">
      <c r="A370" s="27">
        <v>42301</v>
      </c>
      <c r="B370" s="5">
        <v>78</v>
      </c>
      <c r="C370" s="25">
        <v>210</v>
      </c>
    </row>
    <row r="371" spans="1:3" x14ac:dyDescent="0.25">
      <c r="A371" s="27">
        <v>42302</v>
      </c>
      <c r="B371" s="5">
        <v>81</v>
      </c>
      <c r="C371" s="25">
        <v>288</v>
      </c>
    </row>
    <row r="372" spans="1:3" x14ac:dyDescent="0.25">
      <c r="A372" s="27">
        <v>42303</v>
      </c>
      <c r="B372" s="5">
        <v>79</v>
      </c>
      <c r="C372" s="25">
        <v>174</v>
      </c>
    </row>
    <row r="373" spans="1:3" x14ac:dyDescent="0.25">
      <c r="A373" s="27">
        <v>42304</v>
      </c>
      <c r="B373" s="5">
        <v>68</v>
      </c>
      <c r="C373" s="25">
        <v>260</v>
      </c>
    </row>
    <row r="374" spans="1:3" x14ac:dyDescent="0.25">
      <c r="A374" s="27">
        <v>42305</v>
      </c>
      <c r="B374" s="5">
        <v>68</v>
      </c>
      <c r="C374" s="25">
        <v>197</v>
      </c>
    </row>
    <row r="375" spans="1:3" x14ac:dyDescent="0.25">
      <c r="A375" s="27">
        <v>42306</v>
      </c>
      <c r="B375" s="5">
        <v>60</v>
      </c>
      <c r="C375" s="25">
        <v>276</v>
      </c>
    </row>
    <row r="376" spans="1:3" x14ac:dyDescent="0.25">
      <c r="A376" s="27">
        <v>42307</v>
      </c>
      <c r="B376" s="5">
        <v>73</v>
      </c>
      <c r="C376" s="25">
        <v>137</v>
      </c>
    </row>
    <row r="377" spans="1:3" x14ac:dyDescent="0.25">
      <c r="A377" s="27">
        <v>42308</v>
      </c>
      <c r="B377" s="5">
        <v>74</v>
      </c>
      <c r="C377" s="25">
        <v>132</v>
      </c>
    </row>
    <row r="378" spans="1:3" x14ac:dyDescent="0.25">
      <c r="A378" s="27">
        <v>42309</v>
      </c>
      <c r="B378" s="5">
        <v>46</v>
      </c>
      <c r="C378" s="25">
        <v>224</v>
      </c>
    </row>
    <row r="379" spans="1:3" x14ac:dyDescent="0.25">
      <c r="A379" s="27">
        <v>42310</v>
      </c>
      <c r="B379" s="5">
        <v>66</v>
      </c>
      <c r="C379" s="25">
        <v>131</v>
      </c>
    </row>
    <row r="380" spans="1:3" x14ac:dyDescent="0.25">
      <c r="A380" s="27">
        <v>42311</v>
      </c>
      <c r="B380" s="5">
        <v>50</v>
      </c>
      <c r="C380" s="25">
        <v>210</v>
      </c>
    </row>
    <row r="381" spans="1:3" x14ac:dyDescent="0.25">
      <c r="A381" s="27">
        <v>42312</v>
      </c>
      <c r="B381" s="5">
        <v>49</v>
      </c>
      <c r="C381" s="25">
        <v>498</v>
      </c>
    </row>
    <row r="382" spans="1:3" x14ac:dyDescent="0.25">
      <c r="A382" s="27">
        <v>42313</v>
      </c>
      <c r="B382" s="5">
        <v>68</v>
      </c>
      <c r="C382" s="25">
        <v>284</v>
      </c>
    </row>
    <row r="383" spans="1:3" x14ac:dyDescent="0.25">
      <c r="A383" s="27">
        <v>42314</v>
      </c>
      <c r="B383" s="5">
        <v>63</v>
      </c>
      <c r="C383" s="25">
        <v>150</v>
      </c>
    </row>
    <row r="384" spans="1:3" x14ac:dyDescent="0.25">
      <c r="A384" s="27">
        <v>42315</v>
      </c>
      <c r="B384" s="5">
        <v>57</v>
      </c>
      <c r="C384" s="25">
        <v>289.5</v>
      </c>
    </row>
    <row r="385" spans="1:3" x14ac:dyDescent="0.25">
      <c r="A385" s="27">
        <v>42316</v>
      </c>
      <c r="B385" s="5">
        <v>62</v>
      </c>
      <c r="C385" s="25">
        <v>237</v>
      </c>
    </row>
    <row r="386" spans="1:3" x14ac:dyDescent="0.25">
      <c r="A386" s="27">
        <v>42317</v>
      </c>
      <c r="B386" s="5">
        <v>66</v>
      </c>
      <c r="C386" s="25">
        <v>136</v>
      </c>
    </row>
    <row r="387" spans="1:3" x14ac:dyDescent="0.25">
      <c r="A387" s="27">
        <v>42318</v>
      </c>
      <c r="B387" s="5">
        <v>62</v>
      </c>
      <c r="C387" s="25">
        <v>424.5</v>
      </c>
    </row>
    <row r="388" spans="1:3" x14ac:dyDescent="0.25">
      <c r="A388" s="27">
        <v>42319</v>
      </c>
      <c r="B388" s="5">
        <v>53</v>
      </c>
      <c r="C388" s="25">
        <v>574</v>
      </c>
    </row>
    <row r="389" spans="1:3" x14ac:dyDescent="0.25">
      <c r="A389" s="27">
        <v>42320</v>
      </c>
      <c r="B389" s="5">
        <v>63</v>
      </c>
      <c r="C389" s="25">
        <v>391.5</v>
      </c>
    </row>
    <row r="390" spans="1:3" x14ac:dyDescent="0.25">
      <c r="A390" s="27">
        <v>42321</v>
      </c>
      <c r="B390" s="5">
        <v>61</v>
      </c>
      <c r="C390" s="25">
        <v>382.5</v>
      </c>
    </row>
    <row r="391" spans="1:3" x14ac:dyDescent="0.25">
      <c r="A391" s="27">
        <v>42322</v>
      </c>
      <c r="B391" s="5">
        <v>64</v>
      </c>
      <c r="C391" s="25">
        <v>436.5</v>
      </c>
    </row>
    <row r="392" spans="1:3" x14ac:dyDescent="0.25">
      <c r="A392" s="27">
        <v>42323</v>
      </c>
      <c r="B392" s="5">
        <v>51</v>
      </c>
      <c r="C392" s="25">
        <v>578</v>
      </c>
    </row>
    <row r="393" spans="1:3" x14ac:dyDescent="0.25">
      <c r="A393" s="27">
        <v>42324</v>
      </c>
      <c r="B393" s="5">
        <v>56</v>
      </c>
      <c r="C393" s="25">
        <v>328.5</v>
      </c>
    </row>
    <row r="394" spans="1:3" x14ac:dyDescent="0.25">
      <c r="A394" s="27">
        <v>42325</v>
      </c>
      <c r="B394" s="5">
        <v>54</v>
      </c>
      <c r="C394" s="25">
        <v>590</v>
      </c>
    </row>
    <row r="395" spans="1:3" x14ac:dyDescent="0.25">
      <c r="A395" s="27">
        <v>42326</v>
      </c>
      <c r="B395" s="5">
        <v>53</v>
      </c>
      <c r="C395" s="25">
        <v>446</v>
      </c>
    </row>
    <row r="396" spans="1:3" x14ac:dyDescent="0.25">
      <c r="A396" s="27">
        <v>42327</v>
      </c>
      <c r="B396" s="5">
        <v>50</v>
      </c>
      <c r="C396" s="25">
        <v>226</v>
      </c>
    </row>
    <row r="397" spans="1:3" x14ac:dyDescent="0.25">
      <c r="A397" s="27">
        <v>42328</v>
      </c>
      <c r="B397" s="5">
        <v>68</v>
      </c>
      <c r="C397" s="25">
        <v>231</v>
      </c>
    </row>
    <row r="398" spans="1:3" x14ac:dyDescent="0.25">
      <c r="A398" s="27">
        <v>42329</v>
      </c>
      <c r="B398" s="5">
        <v>58</v>
      </c>
      <c r="C398" s="25">
        <v>315</v>
      </c>
    </row>
    <row r="399" spans="1:3" x14ac:dyDescent="0.25">
      <c r="A399" s="27">
        <v>42330</v>
      </c>
      <c r="B399" s="5">
        <v>49</v>
      </c>
      <c r="C399" s="25">
        <v>220</v>
      </c>
    </row>
    <row r="400" spans="1:3" x14ac:dyDescent="0.25">
      <c r="A400" s="27">
        <v>42331</v>
      </c>
      <c r="B400" s="5">
        <v>67</v>
      </c>
      <c r="C400" s="25">
        <v>264</v>
      </c>
    </row>
    <row r="401" spans="1:3" x14ac:dyDescent="0.25">
      <c r="A401" s="27">
        <v>42332</v>
      </c>
      <c r="B401" s="5">
        <v>49</v>
      </c>
      <c r="C401" s="25">
        <v>358</v>
      </c>
    </row>
    <row r="402" spans="1:3" x14ac:dyDescent="0.25">
      <c r="A402" s="27">
        <v>42333</v>
      </c>
      <c r="B402" s="5">
        <v>47</v>
      </c>
      <c r="C402" s="25">
        <v>498</v>
      </c>
    </row>
    <row r="403" spans="1:3" x14ac:dyDescent="0.25">
      <c r="A403" s="27">
        <v>42334</v>
      </c>
      <c r="B403" s="5">
        <v>49</v>
      </c>
      <c r="C403" s="25">
        <v>448</v>
      </c>
    </row>
    <row r="404" spans="1:3" x14ac:dyDescent="0.25">
      <c r="A404" s="27">
        <v>42335</v>
      </c>
      <c r="B404" s="5">
        <v>47</v>
      </c>
      <c r="C404" s="25">
        <v>578</v>
      </c>
    </row>
    <row r="405" spans="1:3" x14ac:dyDescent="0.25">
      <c r="A405" s="27">
        <v>42336</v>
      </c>
      <c r="B405" s="5">
        <v>62</v>
      </c>
      <c r="C405" s="25">
        <v>402</v>
      </c>
    </row>
    <row r="406" spans="1:3" x14ac:dyDescent="0.25">
      <c r="A406" s="27">
        <v>42337</v>
      </c>
      <c r="B406" s="5">
        <v>47</v>
      </c>
      <c r="C406" s="25">
        <v>466</v>
      </c>
    </row>
    <row r="407" spans="1:3" x14ac:dyDescent="0.25">
      <c r="A407" s="27">
        <v>42338</v>
      </c>
      <c r="B407" s="5">
        <v>49</v>
      </c>
      <c r="C407" s="25">
        <v>330</v>
      </c>
    </row>
    <row r="408" spans="1:3" x14ac:dyDescent="0.25">
      <c r="A408" s="27">
        <v>42339</v>
      </c>
      <c r="B408" s="5">
        <v>64</v>
      </c>
      <c r="C408" s="25">
        <v>214.5</v>
      </c>
    </row>
    <row r="409" spans="1:3" x14ac:dyDescent="0.25">
      <c r="A409" s="27">
        <v>42340</v>
      </c>
      <c r="B409" s="5">
        <v>62</v>
      </c>
      <c r="C409" s="25">
        <v>190.5</v>
      </c>
    </row>
    <row r="410" spans="1:3" x14ac:dyDescent="0.25">
      <c r="A410" s="27">
        <v>42341</v>
      </c>
      <c r="B410" s="5">
        <v>60</v>
      </c>
      <c r="C410" s="25">
        <v>270</v>
      </c>
    </row>
    <row r="411" spans="1:3" x14ac:dyDescent="0.25">
      <c r="A411" s="27">
        <v>42342</v>
      </c>
      <c r="B411" s="5">
        <v>66</v>
      </c>
      <c r="C411" s="25">
        <v>109</v>
      </c>
    </row>
    <row r="412" spans="1:3" x14ac:dyDescent="0.25">
      <c r="A412" s="27">
        <v>42343</v>
      </c>
      <c r="B412" s="5">
        <v>62</v>
      </c>
      <c r="C412" s="25">
        <v>384</v>
      </c>
    </row>
    <row r="413" spans="1:3" x14ac:dyDescent="0.25">
      <c r="A413" s="27">
        <v>42344</v>
      </c>
      <c r="B413" s="5">
        <v>66</v>
      </c>
      <c r="C413" s="25">
        <v>286</v>
      </c>
    </row>
    <row r="414" spans="1:3" x14ac:dyDescent="0.25">
      <c r="A414" s="27">
        <v>42345</v>
      </c>
      <c r="B414" s="5">
        <v>49</v>
      </c>
      <c r="C414" s="25">
        <v>278</v>
      </c>
    </row>
    <row r="415" spans="1:3" x14ac:dyDescent="0.25">
      <c r="A415" s="27">
        <v>42346</v>
      </c>
      <c r="B415" s="5">
        <v>62</v>
      </c>
      <c r="C415" s="25">
        <v>264</v>
      </c>
    </row>
    <row r="416" spans="1:3" x14ac:dyDescent="0.25">
      <c r="A416" s="27">
        <v>42347</v>
      </c>
      <c r="B416" s="5">
        <v>65</v>
      </c>
      <c r="C416" s="25">
        <v>179</v>
      </c>
    </row>
    <row r="417" spans="1:3" x14ac:dyDescent="0.25">
      <c r="A417" s="27">
        <v>42348</v>
      </c>
      <c r="B417" s="5">
        <v>62</v>
      </c>
      <c r="C417" s="25">
        <v>265.5</v>
      </c>
    </row>
    <row r="418" spans="1:3" x14ac:dyDescent="0.25">
      <c r="A418" s="27">
        <v>42349</v>
      </c>
      <c r="B418" s="5">
        <v>61</v>
      </c>
      <c r="C418" s="25">
        <v>357</v>
      </c>
    </row>
    <row r="419" spans="1:3" x14ac:dyDescent="0.25">
      <c r="A419" s="27">
        <v>42350</v>
      </c>
      <c r="B419" s="5">
        <v>31</v>
      </c>
      <c r="C419" s="25">
        <v>737.5</v>
      </c>
    </row>
    <row r="420" spans="1:3" x14ac:dyDescent="0.25">
      <c r="A420" s="27">
        <v>42351</v>
      </c>
      <c r="B420" s="5">
        <v>53</v>
      </c>
      <c r="C420" s="25">
        <v>272</v>
      </c>
    </row>
    <row r="421" spans="1:3" x14ac:dyDescent="0.25">
      <c r="A421" s="27">
        <v>42352</v>
      </c>
      <c r="B421" s="5">
        <v>52</v>
      </c>
      <c r="C421" s="25">
        <v>236</v>
      </c>
    </row>
    <row r="422" spans="1:3" x14ac:dyDescent="0.25">
      <c r="A422" s="27">
        <v>42353</v>
      </c>
      <c r="B422" s="5">
        <v>55</v>
      </c>
      <c r="C422" s="25">
        <v>267</v>
      </c>
    </row>
    <row r="423" spans="1:3" x14ac:dyDescent="0.25">
      <c r="A423" s="27">
        <v>42354</v>
      </c>
      <c r="B423" s="5">
        <v>61</v>
      </c>
      <c r="C423" s="25">
        <v>450</v>
      </c>
    </row>
    <row r="424" spans="1:3" x14ac:dyDescent="0.25">
      <c r="A424" s="27">
        <v>42355</v>
      </c>
      <c r="B424" s="5">
        <v>50</v>
      </c>
      <c r="C424" s="25">
        <v>486</v>
      </c>
    </row>
    <row r="425" spans="1:3" x14ac:dyDescent="0.25">
      <c r="A425" s="27">
        <v>42356</v>
      </c>
      <c r="B425" s="5">
        <v>55</v>
      </c>
      <c r="C425" s="25">
        <v>217.5</v>
      </c>
    </row>
    <row r="426" spans="1:3" x14ac:dyDescent="0.25">
      <c r="A426" s="27">
        <v>42357</v>
      </c>
      <c r="B426" s="5">
        <v>60</v>
      </c>
      <c r="C426" s="25">
        <v>274.5</v>
      </c>
    </row>
    <row r="427" spans="1:3" x14ac:dyDescent="0.25">
      <c r="A427" s="27">
        <v>42358</v>
      </c>
      <c r="B427" s="5">
        <v>43</v>
      </c>
      <c r="C427" s="25">
        <v>221.45</v>
      </c>
    </row>
    <row r="428" spans="1:3" x14ac:dyDescent="0.25">
      <c r="A428" s="27">
        <v>42359</v>
      </c>
      <c r="B428" s="5">
        <v>63</v>
      </c>
      <c r="C428" s="25">
        <v>174</v>
      </c>
    </row>
    <row r="429" spans="1:3" x14ac:dyDescent="0.25">
      <c r="A429" s="27">
        <v>42360</v>
      </c>
      <c r="B429" s="5">
        <v>49</v>
      </c>
      <c r="C429" s="25">
        <v>206</v>
      </c>
    </row>
    <row r="430" spans="1:3" x14ac:dyDescent="0.25">
      <c r="A430" s="27">
        <v>42361</v>
      </c>
      <c r="B430" s="5">
        <v>40</v>
      </c>
      <c r="C430" s="25">
        <v>539.65</v>
      </c>
    </row>
    <row r="431" spans="1:3" x14ac:dyDescent="0.25">
      <c r="A431" s="27">
        <v>42362</v>
      </c>
      <c r="B431" s="5">
        <v>33</v>
      </c>
      <c r="C431" s="25">
        <v>677.5</v>
      </c>
    </row>
    <row r="432" spans="1:3" x14ac:dyDescent="0.25">
      <c r="A432" s="27">
        <v>42363</v>
      </c>
      <c r="B432" s="5">
        <v>62</v>
      </c>
      <c r="C432" s="25">
        <v>157.5</v>
      </c>
    </row>
    <row r="433" spans="1:3" x14ac:dyDescent="0.25">
      <c r="A433" s="27">
        <v>42364</v>
      </c>
      <c r="B433" s="5">
        <v>32</v>
      </c>
      <c r="C433" s="25">
        <v>680</v>
      </c>
    </row>
    <row r="434" spans="1:3" x14ac:dyDescent="0.25">
      <c r="A434" s="27">
        <v>42365</v>
      </c>
      <c r="B434" s="5">
        <v>33</v>
      </c>
      <c r="C434" s="25">
        <v>580</v>
      </c>
    </row>
    <row r="435" spans="1:3" x14ac:dyDescent="0.25">
      <c r="A435" s="27">
        <v>42366</v>
      </c>
      <c r="B435" s="5">
        <v>52</v>
      </c>
      <c r="C435" s="25">
        <v>538</v>
      </c>
    </row>
    <row r="436" spans="1:3" x14ac:dyDescent="0.25">
      <c r="A436" s="27">
        <v>42367</v>
      </c>
      <c r="B436" s="5">
        <v>32</v>
      </c>
      <c r="C436" s="25">
        <v>252.5</v>
      </c>
    </row>
    <row r="437" spans="1:3" x14ac:dyDescent="0.25">
      <c r="A437" s="27">
        <v>42368</v>
      </c>
      <c r="B437" s="5">
        <v>59</v>
      </c>
      <c r="C437" s="25">
        <v>348</v>
      </c>
    </row>
    <row r="438" spans="1:3" x14ac:dyDescent="0.25">
      <c r="A438" s="27">
        <v>42369</v>
      </c>
      <c r="B438" s="5">
        <v>32</v>
      </c>
      <c r="C438" s="25">
        <v>387.5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474"/>
  <sheetViews>
    <sheetView zoomScale="70" zoomScaleNormal="70" workbookViewId="0">
      <selection activeCell="G2" sqref="G2"/>
    </sheetView>
  </sheetViews>
  <sheetFormatPr defaultRowHeight="15" x14ac:dyDescent="0.25"/>
  <cols>
    <col min="1" max="1" width="13.28515625" customWidth="1"/>
    <col min="2" max="2" width="19.28515625" customWidth="1"/>
    <col min="3" max="3" width="22" customWidth="1"/>
    <col min="4" max="4" width="11.42578125" bestFit="1" customWidth="1"/>
    <col min="5" max="5" width="18.7109375" customWidth="1"/>
    <col min="6" max="6" width="19.7109375" customWidth="1"/>
    <col min="7" max="7" width="13.28515625" bestFit="1" customWidth="1"/>
    <col min="8" max="8" width="12.85546875" customWidth="1"/>
    <col min="11" max="11" width="5" bestFit="1" customWidth="1"/>
    <col min="12" max="12" width="2.42578125" bestFit="1" customWidth="1"/>
    <col min="13" max="13" width="44.5703125" bestFit="1" customWidth="1"/>
    <col min="14" max="14" width="10.140625" customWidth="1"/>
    <col min="16" max="16" width="16" customWidth="1"/>
  </cols>
  <sheetData>
    <row r="1" spans="1:14" x14ac:dyDescent="0.25">
      <c r="A1" s="13" t="s">
        <v>40</v>
      </c>
      <c r="B1" s="14"/>
      <c r="C1" s="14"/>
      <c r="D1" s="14"/>
      <c r="E1" s="14"/>
      <c r="F1" s="14"/>
      <c r="G1" s="14"/>
      <c r="H1" s="14"/>
      <c r="I1" s="15"/>
    </row>
    <row r="2" spans="1:14" x14ac:dyDescent="0.25">
      <c r="A2" s="35" t="s">
        <v>20</v>
      </c>
      <c r="B2" s="36"/>
      <c r="C2" s="36"/>
      <c r="D2" s="36"/>
      <c r="E2" s="36"/>
      <c r="F2" s="36"/>
      <c r="G2" s="37"/>
      <c r="H2" s="37"/>
      <c r="I2" s="38"/>
    </row>
    <row r="3" spans="1:14" ht="18" x14ac:dyDescent="0.35">
      <c r="A3" s="39" t="s">
        <v>94</v>
      </c>
      <c r="B3" s="29"/>
      <c r="C3" s="29"/>
      <c r="D3" s="29"/>
      <c r="E3" s="29"/>
      <c r="F3" s="29"/>
      <c r="G3" s="17"/>
      <c r="H3" s="17"/>
      <c r="I3" s="18"/>
    </row>
    <row r="4" spans="1:14" x14ac:dyDescent="0.25">
      <c r="A4" s="39" t="s">
        <v>23</v>
      </c>
      <c r="B4" s="29"/>
      <c r="C4" s="29"/>
      <c r="D4" s="29"/>
      <c r="E4" s="29"/>
      <c r="F4" s="29"/>
      <c r="G4" s="17"/>
      <c r="H4" s="17"/>
      <c r="I4" s="18"/>
    </row>
    <row r="5" spans="1:14" x14ac:dyDescent="0.25">
      <c r="A5" s="39" t="s">
        <v>95</v>
      </c>
      <c r="B5" s="29"/>
      <c r="C5" s="29"/>
      <c r="D5" s="29"/>
      <c r="E5" s="29"/>
      <c r="F5" s="29"/>
      <c r="G5" s="17"/>
      <c r="H5" s="17"/>
      <c r="I5" s="18"/>
    </row>
    <row r="6" spans="1:14" x14ac:dyDescent="0.25">
      <c r="A6" s="39" t="s">
        <v>96</v>
      </c>
      <c r="B6" s="29"/>
      <c r="C6" s="29"/>
      <c r="D6" s="29"/>
      <c r="E6" s="29"/>
      <c r="F6" s="29"/>
      <c r="G6" s="17"/>
      <c r="H6" s="17"/>
      <c r="I6" s="18"/>
    </row>
    <row r="7" spans="1:14" x14ac:dyDescent="0.25">
      <c r="A7" s="35" t="s">
        <v>97</v>
      </c>
      <c r="B7" s="36"/>
      <c r="C7" s="36"/>
      <c r="D7" s="36"/>
      <c r="E7" s="36"/>
      <c r="F7" s="36"/>
      <c r="G7" s="37"/>
      <c r="H7" s="37"/>
      <c r="I7" s="38"/>
    </row>
    <row r="8" spans="1:14" ht="18" x14ac:dyDescent="0.35">
      <c r="A8" s="39" t="s">
        <v>98</v>
      </c>
      <c r="B8" s="29"/>
      <c r="C8" s="29"/>
      <c r="D8" s="29"/>
      <c r="E8" s="29"/>
      <c r="F8" s="29"/>
      <c r="G8" s="17"/>
      <c r="H8" s="17"/>
      <c r="I8" s="18"/>
    </row>
    <row r="9" spans="1:14" x14ac:dyDescent="0.25">
      <c r="A9" s="39" t="s">
        <v>37</v>
      </c>
      <c r="B9" s="29"/>
      <c r="C9" s="29"/>
      <c r="D9" s="29"/>
      <c r="E9" s="29"/>
      <c r="F9" s="29"/>
      <c r="G9" s="17"/>
      <c r="H9" s="17"/>
      <c r="I9" s="18"/>
      <c r="K9" s="40" t="s">
        <v>99</v>
      </c>
      <c r="L9" s="5" t="s">
        <v>100</v>
      </c>
      <c r="M9" s="5" t="s">
        <v>101</v>
      </c>
      <c r="N9" s="5" t="s">
        <v>102</v>
      </c>
    </row>
    <row r="10" spans="1:14" ht="18" x14ac:dyDescent="0.35">
      <c r="A10" s="39" t="s">
        <v>103</v>
      </c>
      <c r="B10" s="29"/>
      <c r="C10" s="29"/>
      <c r="D10" s="29"/>
      <c r="E10" s="29"/>
      <c r="F10" s="29"/>
      <c r="G10" s="17"/>
      <c r="H10" s="17"/>
      <c r="I10" s="18"/>
      <c r="K10" s="40" t="s">
        <v>104</v>
      </c>
      <c r="L10" s="5" t="s">
        <v>100</v>
      </c>
      <c r="M10" s="5" t="s">
        <v>105</v>
      </c>
      <c r="N10" s="5" t="s">
        <v>106</v>
      </c>
    </row>
    <row r="11" spans="1:14" x14ac:dyDescent="0.25">
      <c r="A11" s="39" t="s">
        <v>107</v>
      </c>
      <c r="B11" s="29"/>
      <c r="C11" s="29"/>
      <c r="D11" s="29"/>
      <c r="E11" s="29"/>
      <c r="F11" s="29"/>
      <c r="G11" s="17"/>
      <c r="H11" s="17"/>
      <c r="I11" s="18"/>
      <c r="K11" s="40" t="s">
        <v>108</v>
      </c>
      <c r="L11" s="5" t="s">
        <v>100</v>
      </c>
      <c r="M11" s="5" t="s">
        <v>109</v>
      </c>
      <c r="N11" s="5" t="s">
        <v>110</v>
      </c>
    </row>
    <row r="12" spans="1:14" ht="18" x14ac:dyDescent="0.35">
      <c r="A12" s="39" t="s">
        <v>111</v>
      </c>
      <c r="B12" s="29"/>
      <c r="C12" s="29"/>
      <c r="D12" s="29"/>
      <c r="E12" s="29"/>
      <c r="F12" s="29"/>
      <c r="G12" s="17"/>
      <c r="H12" s="17"/>
      <c r="I12" s="18"/>
      <c r="K12" s="40" t="s">
        <v>112</v>
      </c>
      <c r="L12" s="5" t="s">
        <v>100</v>
      </c>
      <c r="M12" s="5" t="s">
        <v>113</v>
      </c>
      <c r="N12" s="5" t="s">
        <v>114</v>
      </c>
    </row>
    <row r="13" spans="1:14" ht="18" x14ac:dyDescent="0.35">
      <c r="A13" s="39" t="s">
        <v>115</v>
      </c>
      <c r="B13" s="29"/>
      <c r="C13" s="29"/>
      <c r="D13" s="29"/>
      <c r="E13" s="29"/>
      <c r="F13" s="29"/>
      <c r="G13" s="17"/>
      <c r="H13" s="17"/>
      <c r="I13" s="18"/>
      <c r="K13" s="40" t="s">
        <v>116</v>
      </c>
      <c r="L13" s="5" t="s">
        <v>100</v>
      </c>
      <c r="M13" s="5" t="s">
        <v>117</v>
      </c>
      <c r="N13" s="5" t="s">
        <v>118</v>
      </c>
    </row>
    <row r="14" spans="1:14" x14ac:dyDescent="0.25">
      <c r="A14" s="39" t="s">
        <v>119</v>
      </c>
      <c r="B14" s="29"/>
      <c r="C14" s="29"/>
      <c r="D14" s="29"/>
      <c r="E14" s="29"/>
      <c r="F14" s="29"/>
      <c r="G14" s="17"/>
      <c r="H14" s="17"/>
      <c r="I14" s="18"/>
      <c r="K14" s="40" t="s">
        <v>120</v>
      </c>
      <c r="L14" s="5" t="s">
        <v>100</v>
      </c>
      <c r="M14" s="5" t="s">
        <v>121</v>
      </c>
      <c r="N14" s="5" t="s">
        <v>122</v>
      </c>
    </row>
    <row r="15" spans="1:14" ht="18" x14ac:dyDescent="0.35">
      <c r="A15" s="41" t="s">
        <v>39</v>
      </c>
      <c r="B15" s="42"/>
      <c r="C15" s="42"/>
      <c r="D15" s="42"/>
      <c r="E15" s="42"/>
      <c r="F15" s="42"/>
      <c r="G15" s="21"/>
      <c r="H15" s="21"/>
      <c r="I15" s="22"/>
      <c r="K15" s="40" t="s">
        <v>123</v>
      </c>
      <c r="L15" s="5" t="s">
        <v>100</v>
      </c>
      <c r="M15" s="5" t="s">
        <v>124</v>
      </c>
      <c r="N15" s="5" t="s">
        <v>125</v>
      </c>
    </row>
    <row r="16" spans="1:14" ht="18" x14ac:dyDescent="0.35">
      <c r="K16" s="40" t="s">
        <v>126</v>
      </c>
      <c r="L16" s="5" t="s">
        <v>100</v>
      </c>
      <c r="M16" s="5" t="s">
        <v>127</v>
      </c>
      <c r="N16" s="5" t="s">
        <v>128</v>
      </c>
    </row>
    <row r="17" spans="1:6" x14ac:dyDescent="0.25">
      <c r="A17" s="8" t="s">
        <v>49</v>
      </c>
      <c r="B17" s="8" t="s">
        <v>50</v>
      </c>
    </row>
    <row r="18" spans="1:6" x14ac:dyDescent="0.25">
      <c r="A18" s="23" t="s">
        <v>55</v>
      </c>
      <c r="B18" s="23" t="s">
        <v>56</v>
      </c>
      <c r="C18" s="23" t="s">
        <v>57</v>
      </c>
    </row>
    <row r="19" spans="1:6" x14ac:dyDescent="0.25">
      <c r="A19" s="5"/>
      <c r="B19" s="5"/>
      <c r="C19" s="5"/>
    </row>
    <row r="20" spans="1:6" x14ac:dyDescent="0.25">
      <c r="A20" s="24" t="s">
        <v>85</v>
      </c>
      <c r="B20" s="32"/>
      <c r="C20" s="32"/>
    </row>
    <row r="21" spans="1:6" x14ac:dyDescent="0.25">
      <c r="A21" t="s">
        <v>129</v>
      </c>
      <c r="B21" s="32"/>
      <c r="C21" s="32"/>
    </row>
    <row r="22" spans="1:6" x14ac:dyDescent="0.25">
      <c r="A22" s="24" t="s">
        <v>130</v>
      </c>
      <c r="B22" s="32"/>
    </row>
    <row r="23" spans="1:6" ht="6" customHeight="1" x14ac:dyDescent="0.25"/>
    <row r="24" spans="1:6" ht="18" x14ac:dyDescent="0.35">
      <c r="A24" s="24" t="s">
        <v>58</v>
      </c>
      <c r="B24" s="24" t="s">
        <v>59</v>
      </c>
      <c r="C24" s="24" t="s">
        <v>60</v>
      </c>
      <c r="D24" s="24" t="s">
        <v>131</v>
      </c>
      <c r="E24" s="24" t="s">
        <v>132</v>
      </c>
      <c r="F24" s="43" t="s">
        <v>133</v>
      </c>
    </row>
    <row r="25" spans="1:6" x14ac:dyDescent="0.25">
      <c r="A25" s="5">
        <v>1</v>
      </c>
      <c r="B25" s="5">
        <v>91</v>
      </c>
      <c r="C25" s="25">
        <v>7113</v>
      </c>
      <c r="D25" s="44"/>
      <c r="E25" s="44"/>
      <c r="F25" s="34"/>
    </row>
    <row r="26" spans="1:6" x14ac:dyDescent="0.25">
      <c r="A26" s="5">
        <v>2</v>
      </c>
      <c r="B26" s="5">
        <v>45</v>
      </c>
      <c r="C26" s="25">
        <v>2044</v>
      </c>
      <c r="D26" s="44"/>
      <c r="E26" s="44"/>
      <c r="F26" s="34"/>
    </row>
    <row r="27" spans="1:6" x14ac:dyDescent="0.25">
      <c r="A27" s="5">
        <v>3</v>
      </c>
      <c r="B27" s="5">
        <v>46</v>
      </c>
      <c r="C27" s="25">
        <v>1108</v>
      </c>
      <c r="D27" s="44"/>
      <c r="E27" s="44"/>
      <c r="F27" s="34"/>
    </row>
    <row r="28" spans="1:6" x14ac:dyDescent="0.25">
      <c r="A28" s="5">
        <v>4</v>
      </c>
      <c r="B28" s="5">
        <v>83</v>
      </c>
      <c r="C28" s="25">
        <v>7093</v>
      </c>
      <c r="D28" s="44"/>
      <c r="E28" s="44"/>
      <c r="F28" s="34"/>
    </row>
    <row r="29" spans="1:6" x14ac:dyDescent="0.25">
      <c r="A29" s="5">
        <v>5</v>
      </c>
      <c r="B29" s="5">
        <v>76</v>
      </c>
      <c r="C29" s="25">
        <v>3902</v>
      </c>
      <c r="D29" s="44"/>
      <c r="E29" s="44"/>
      <c r="F29" s="34"/>
    </row>
    <row r="30" spans="1:6" x14ac:dyDescent="0.25">
      <c r="A30" s="5">
        <v>6</v>
      </c>
      <c r="B30" s="5">
        <v>96</v>
      </c>
      <c r="C30" s="25">
        <v>6676</v>
      </c>
      <c r="D30" s="44"/>
      <c r="E30" s="44"/>
      <c r="F30" s="34"/>
    </row>
    <row r="31" spans="1:6" x14ac:dyDescent="0.25">
      <c r="A31" s="5">
        <v>7</v>
      </c>
      <c r="B31" s="5">
        <v>75</v>
      </c>
      <c r="C31" s="25">
        <v>5403</v>
      </c>
      <c r="D31" s="44"/>
      <c r="E31" s="44"/>
      <c r="F31" s="34"/>
    </row>
    <row r="32" spans="1:6" x14ac:dyDescent="0.25">
      <c r="A32" s="5">
        <v>8</v>
      </c>
      <c r="B32" s="5">
        <v>42</v>
      </c>
      <c r="C32" s="25">
        <v>886</v>
      </c>
      <c r="D32" s="44"/>
      <c r="E32" s="44"/>
      <c r="F32" s="34"/>
    </row>
    <row r="33" spans="1:14" x14ac:dyDescent="0.25">
      <c r="A33" s="5">
        <v>9</v>
      </c>
      <c r="B33" s="5">
        <v>70</v>
      </c>
      <c r="C33" s="25">
        <v>4740</v>
      </c>
      <c r="D33" s="44"/>
      <c r="E33" s="44"/>
      <c r="F33" s="34"/>
    </row>
    <row r="34" spans="1:14" x14ac:dyDescent="0.25">
      <c r="A34" s="5">
        <v>10</v>
      </c>
      <c r="B34" s="5">
        <v>47</v>
      </c>
      <c r="C34" s="25">
        <v>2637</v>
      </c>
      <c r="D34" s="44"/>
      <c r="E34" s="44"/>
      <c r="F34" s="34"/>
    </row>
    <row r="35" spans="1:14" x14ac:dyDescent="0.25">
      <c r="A35" s="5">
        <v>11</v>
      </c>
      <c r="B35" s="5">
        <v>58</v>
      </c>
      <c r="C35" s="25">
        <v>3150</v>
      </c>
      <c r="D35" s="44"/>
      <c r="E35" s="44"/>
      <c r="F35" s="34"/>
    </row>
    <row r="37" spans="1:14" x14ac:dyDescent="0.25">
      <c r="E37" s="24" t="s">
        <v>134</v>
      </c>
      <c r="F37" s="34"/>
    </row>
    <row r="38" spans="1:14" x14ac:dyDescent="0.25">
      <c r="E38" s="24" t="s">
        <v>135</v>
      </c>
      <c r="F38" s="34"/>
      <c r="G38" t="s">
        <v>136</v>
      </c>
    </row>
    <row r="39" spans="1:14" x14ac:dyDescent="0.25">
      <c r="E39" s="24" t="s">
        <v>117</v>
      </c>
      <c r="F39" s="34"/>
      <c r="G39" t="s">
        <v>137</v>
      </c>
    </row>
    <row r="40" spans="1:14" x14ac:dyDescent="0.25">
      <c r="E40" s="24" t="s">
        <v>138</v>
      </c>
      <c r="F40" s="45"/>
      <c r="G40" t="s">
        <v>139</v>
      </c>
    </row>
    <row r="41" spans="1:14" x14ac:dyDescent="0.25">
      <c r="E41" s="24" t="s">
        <v>138</v>
      </c>
      <c r="F41" s="45"/>
      <c r="G41" t="s">
        <v>140</v>
      </c>
    </row>
    <row r="42" spans="1:14" x14ac:dyDescent="0.25">
      <c r="F42" s="45"/>
      <c r="G42" t="s">
        <v>141</v>
      </c>
      <c r="H42" t="s">
        <v>142</v>
      </c>
      <c r="N42" t="s">
        <v>143</v>
      </c>
    </row>
    <row r="43" spans="1:14" x14ac:dyDescent="0.25">
      <c r="F43" s="45"/>
      <c r="G43" t="s">
        <v>144</v>
      </c>
      <c r="H43" t="s">
        <v>142</v>
      </c>
    </row>
    <row r="44" spans="1:14" x14ac:dyDescent="0.25">
      <c r="A44" s="8" t="s">
        <v>61</v>
      </c>
      <c r="B44" s="8" t="s">
        <v>62</v>
      </c>
    </row>
    <row r="46" spans="1:14" ht="20.25" x14ac:dyDescent="0.35">
      <c r="A46" s="46" t="s">
        <v>145</v>
      </c>
      <c r="B46" s="34"/>
      <c r="C46" t="s">
        <v>136</v>
      </c>
    </row>
    <row r="47" spans="1:14" ht="20.25" x14ac:dyDescent="0.35">
      <c r="A47" s="46" t="s">
        <v>146</v>
      </c>
      <c r="B47" s="34"/>
      <c r="C47" t="s">
        <v>147</v>
      </c>
    </row>
    <row r="49" spans="1:3" x14ac:dyDescent="0.25">
      <c r="A49" s="24" t="s">
        <v>58</v>
      </c>
      <c r="B49" s="24" t="s">
        <v>148</v>
      </c>
      <c r="C49" s="24" t="s">
        <v>149</v>
      </c>
    </row>
    <row r="50" spans="1:3" x14ac:dyDescent="0.25">
      <c r="A50" s="5">
        <v>1</v>
      </c>
      <c r="B50" s="5">
        <v>86</v>
      </c>
      <c r="C50" s="25">
        <v>3300</v>
      </c>
    </row>
    <row r="51" spans="1:3" x14ac:dyDescent="0.25">
      <c r="A51" s="5">
        <v>2</v>
      </c>
      <c r="B51" s="5">
        <v>40</v>
      </c>
      <c r="C51" s="25">
        <v>8200</v>
      </c>
    </row>
    <row r="52" spans="1:3" x14ac:dyDescent="0.25">
      <c r="A52" s="5">
        <v>3</v>
      </c>
      <c r="B52" s="5">
        <v>41</v>
      </c>
      <c r="C52" s="25">
        <v>8900</v>
      </c>
    </row>
    <row r="53" spans="1:3" x14ac:dyDescent="0.25">
      <c r="A53" s="5">
        <v>4</v>
      </c>
      <c r="B53" s="5">
        <v>78</v>
      </c>
      <c r="C53" s="25">
        <v>3100</v>
      </c>
    </row>
    <row r="54" spans="1:3" x14ac:dyDescent="0.25">
      <c r="A54" s="5">
        <v>5</v>
      </c>
      <c r="B54" s="5">
        <v>71</v>
      </c>
      <c r="C54" s="25">
        <v>4020</v>
      </c>
    </row>
    <row r="55" spans="1:3" x14ac:dyDescent="0.25">
      <c r="A55" s="5">
        <v>6</v>
      </c>
      <c r="B55" s="5">
        <v>91</v>
      </c>
      <c r="C55" s="25">
        <v>1950</v>
      </c>
    </row>
    <row r="56" spans="1:3" x14ac:dyDescent="0.25">
      <c r="A56" s="5">
        <v>7</v>
      </c>
      <c r="B56" s="5">
        <v>70</v>
      </c>
      <c r="C56" s="25">
        <v>2500</v>
      </c>
    </row>
    <row r="57" spans="1:3" x14ac:dyDescent="0.25">
      <c r="A57" s="5">
        <v>8</v>
      </c>
      <c r="B57" s="5">
        <v>37</v>
      </c>
      <c r="C57" s="25">
        <v>6500</v>
      </c>
    </row>
    <row r="58" spans="1:3" x14ac:dyDescent="0.25">
      <c r="A58" s="5">
        <v>9</v>
      </c>
      <c r="B58" s="5">
        <v>65</v>
      </c>
      <c r="C58" s="25">
        <v>6210</v>
      </c>
    </row>
    <row r="59" spans="1:3" x14ac:dyDescent="0.25">
      <c r="A59" s="5">
        <v>10</v>
      </c>
      <c r="B59" s="5">
        <v>42</v>
      </c>
      <c r="C59" s="25">
        <v>5250</v>
      </c>
    </row>
    <row r="60" spans="1:3" x14ac:dyDescent="0.25">
      <c r="A60" s="5">
        <v>11</v>
      </c>
      <c r="B60" s="5">
        <v>53</v>
      </c>
      <c r="C60" s="25">
        <v>7200</v>
      </c>
    </row>
    <row r="61" spans="1:3" x14ac:dyDescent="0.25">
      <c r="A61" s="5">
        <v>12</v>
      </c>
      <c r="B61" s="5">
        <v>83</v>
      </c>
      <c r="C61" s="25">
        <v>2750</v>
      </c>
    </row>
    <row r="62" spans="1:3" x14ac:dyDescent="0.25">
      <c r="A62" s="5">
        <v>13</v>
      </c>
      <c r="B62" s="5">
        <v>63</v>
      </c>
      <c r="C62" s="25">
        <v>7150</v>
      </c>
    </row>
    <row r="63" spans="1:3" x14ac:dyDescent="0.25">
      <c r="A63" s="5">
        <v>14</v>
      </c>
      <c r="B63" s="5">
        <v>36</v>
      </c>
      <c r="C63" s="25">
        <v>7900</v>
      </c>
    </row>
    <row r="64" spans="1:3" x14ac:dyDescent="0.25">
      <c r="A64" s="5">
        <v>15</v>
      </c>
      <c r="B64" s="5">
        <v>43</v>
      </c>
      <c r="C64" s="25">
        <v>6210</v>
      </c>
    </row>
    <row r="67" spans="1:3" x14ac:dyDescent="0.25">
      <c r="A67" s="8" t="s">
        <v>68</v>
      </c>
      <c r="B67" s="8" t="s">
        <v>87</v>
      </c>
    </row>
    <row r="69" spans="1:3" ht="20.25" x14ac:dyDescent="0.35">
      <c r="A69" s="46" t="s">
        <v>145</v>
      </c>
      <c r="B69" s="34"/>
      <c r="C69" t="s">
        <v>136</v>
      </c>
    </row>
    <row r="70" spans="1:3" ht="20.25" x14ac:dyDescent="0.35">
      <c r="A70" s="46" t="s">
        <v>146</v>
      </c>
      <c r="B70" s="34"/>
      <c r="C70" t="s">
        <v>147</v>
      </c>
    </row>
    <row r="72" spans="1:3" ht="30" x14ac:dyDescent="0.25">
      <c r="A72" s="24" t="s">
        <v>58</v>
      </c>
      <c r="B72" s="3" t="s">
        <v>90</v>
      </c>
      <c r="C72" s="3" t="s">
        <v>91</v>
      </c>
    </row>
    <row r="73" spans="1:3" x14ac:dyDescent="0.25">
      <c r="A73" s="5">
        <v>1</v>
      </c>
      <c r="B73" s="5">
        <v>3</v>
      </c>
      <c r="C73" s="5">
        <v>5</v>
      </c>
    </row>
    <row r="74" spans="1:3" x14ac:dyDescent="0.25">
      <c r="A74" s="5">
        <v>2</v>
      </c>
      <c r="B74" s="5">
        <v>8</v>
      </c>
      <c r="C74" s="5">
        <v>1</v>
      </c>
    </row>
    <row r="75" spans="1:3" x14ac:dyDescent="0.25">
      <c r="A75" s="5">
        <v>3</v>
      </c>
      <c r="B75" s="5">
        <v>6</v>
      </c>
      <c r="C75" s="5">
        <v>9</v>
      </c>
    </row>
    <row r="76" spans="1:3" x14ac:dyDescent="0.25">
      <c r="A76" s="5">
        <v>4</v>
      </c>
      <c r="B76" s="5">
        <v>11</v>
      </c>
      <c r="C76" s="5">
        <v>5</v>
      </c>
    </row>
    <row r="77" spans="1:3" x14ac:dyDescent="0.25">
      <c r="A77" s="5">
        <v>5</v>
      </c>
      <c r="B77" s="5">
        <v>20</v>
      </c>
      <c r="C77" s="5">
        <v>3</v>
      </c>
    </row>
    <row r="78" spans="1:3" x14ac:dyDescent="0.25">
      <c r="A78" s="5">
        <v>6</v>
      </c>
      <c r="B78" s="5">
        <v>7</v>
      </c>
      <c r="C78" s="5">
        <v>4</v>
      </c>
    </row>
    <row r="79" spans="1:3" x14ac:dyDescent="0.25">
      <c r="A79" s="5">
        <v>7</v>
      </c>
      <c r="B79" s="5">
        <v>9</v>
      </c>
      <c r="C79" s="5">
        <v>10</v>
      </c>
    </row>
    <row r="80" spans="1:3" x14ac:dyDescent="0.25">
      <c r="A80" s="5">
        <v>8</v>
      </c>
      <c r="B80" s="5">
        <v>3</v>
      </c>
      <c r="C80" s="5">
        <v>6</v>
      </c>
    </row>
    <row r="81" spans="1:3" x14ac:dyDescent="0.25">
      <c r="A81" s="5">
        <v>9</v>
      </c>
      <c r="B81" s="5">
        <v>19</v>
      </c>
      <c r="C81" s="5">
        <v>10</v>
      </c>
    </row>
    <row r="82" spans="1:3" x14ac:dyDescent="0.25">
      <c r="A82" s="5">
        <v>10</v>
      </c>
      <c r="B82" s="5">
        <v>2</v>
      </c>
      <c r="C82" s="5">
        <v>1</v>
      </c>
    </row>
    <row r="83" spans="1:3" x14ac:dyDescent="0.25">
      <c r="A83" s="5">
        <v>11</v>
      </c>
      <c r="B83" s="5">
        <v>16</v>
      </c>
      <c r="C83" s="5">
        <v>2</v>
      </c>
    </row>
    <row r="84" spans="1:3" x14ac:dyDescent="0.25">
      <c r="A84" s="5">
        <v>12</v>
      </c>
      <c r="B84" s="5">
        <v>12</v>
      </c>
      <c r="C84" s="5">
        <v>7</v>
      </c>
    </row>
    <row r="85" spans="1:3" x14ac:dyDescent="0.25">
      <c r="A85" s="5">
        <v>13</v>
      </c>
      <c r="B85" s="5">
        <v>1</v>
      </c>
      <c r="C85" s="5">
        <v>6</v>
      </c>
    </row>
    <row r="88" spans="1:3" x14ac:dyDescent="0.25">
      <c r="A88" s="8" t="s">
        <v>72</v>
      </c>
      <c r="B88" s="8" t="s">
        <v>73</v>
      </c>
    </row>
    <row r="90" spans="1:3" ht="20.25" x14ac:dyDescent="0.35">
      <c r="A90" s="46" t="s">
        <v>145</v>
      </c>
      <c r="B90" s="34"/>
      <c r="C90" t="s">
        <v>136</v>
      </c>
    </row>
    <row r="91" spans="1:3" ht="20.25" x14ac:dyDescent="0.35">
      <c r="A91" s="46" t="s">
        <v>146</v>
      </c>
      <c r="B91" s="34"/>
      <c r="C91" t="s">
        <v>147</v>
      </c>
    </row>
    <row r="93" spans="1:3" x14ac:dyDescent="0.25">
      <c r="A93" s="26" t="s">
        <v>74</v>
      </c>
      <c r="B93" s="26" t="s">
        <v>75</v>
      </c>
      <c r="C93" s="26" t="s">
        <v>76</v>
      </c>
    </row>
    <row r="94" spans="1:3" x14ac:dyDescent="0.25">
      <c r="A94" s="27">
        <v>42016</v>
      </c>
      <c r="B94" s="5">
        <v>46</v>
      </c>
      <c r="C94" s="25">
        <v>236</v>
      </c>
    </row>
    <row r="95" spans="1:3" x14ac:dyDescent="0.25">
      <c r="A95" s="27">
        <v>42017</v>
      </c>
      <c r="B95" s="5">
        <v>52</v>
      </c>
      <c r="C95" s="25">
        <v>304</v>
      </c>
    </row>
    <row r="96" spans="1:3" x14ac:dyDescent="0.25">
      <c r="A96" s="27">
        <v>42018</v>
      </c>
      <c r="B96" s="5">
        <v>55</v>
      </c>
      <c r="C96" s="25">
        <v>163.5</v>
      </c>
    </row>
    <row r="97" spans="1:3" x14ac:dyDescent="0.25">
      <c r="A97" s="27">
        <v>42019</v>
      </c>
      <c r="B97" s="5">
        <v>46</v>
      </c>
      <c r="C97" s="25">
        <v>214</v>
      </c>
    </row>
    <row r="98" spans="1:3" x14ac:dyDescent="0.25">
      <c r="A98" s="27">
        <v>42020</v>
      </c>
      <c r="B98" s="5">
        <v>47</v>
      </c>
      <c r="C98" s="25">
        <v>210</v>
      </c>
    </row>
    <row r="99" spans="1:3" x14ac:dyDescent="0.25">
      <c r="A99" s="27">
        <v>42021</v>
      </c>
      <c r="B99" s="5">
        <v>50</v>
      </c>
      <c r="C99" s="25">
        <v>508</v>
      </c>
    </row>
    <row r="100" spans="1:3" x14ac:dyDescent="0.25">
      <c r="A100" s="27">
        <v>42022</v>
      </c>
      <c r="B100" s="5">
        <v>36</v>
      </c>
      <c r="C100" s="25">
        <v>294.55</v>
      </c>
    </row>
    <row r="101" spans="1:3" x14ac:dyDescent="0.25">
      <c r="A101" s="27">
        <v>42023</v>
      </c>
      <c r="B101" s="5">
        <v>47</v>
      </c>
      <c r="C101" s="25">
        <v>250</v>
      </c>
    </row>
    <row r="102" spans="1:3" x14ac:dyDescent="0.25">
      <c r="A102" s="27">
        <v>42024</v>
      </c>
      <c r="B102" s="5">
        <v>40</v>
      </c>
      <c r="C102" s="25">
        <v>371.95</v>
      </c>
    </row>
    <row r="103" spans="1:3" x14ac:dyDescent="0.25">
      <c r="A103" s="27">
        <v>42025</v>
      </c>
      <c r="B103" s="5">
        <v>46</v>
      </c>
      <c r="C103" s="25">
        <v>478</v>
      </c>
    </row>
    <row r="104" spans="1:3" x14ac:dyDescent="0.25">
      <c r="A104" s="27">
        <v>42026</v>
      </c>
      <c r="B104" s="5">
        <v>55</v>
      </c>
      <c r="C104" s="25">
        <v>258</v>
      </c>
    </row>
    <row r="105" spans="1:3" x14ac:dyDescent="0.25">
      <c r="A105" s="27">
        <v>42027</v>
      </c>
      <c r="B105" s="5">
        <v>40</v>
      </c>
      <c r="C105" s="25">
        <v>559</v>
      </c>
    </row>
    <row r="106" spans="1:3" x14ac:dyDescent="0.25">
      <c r="A106" s="27">
        <v>42028</v>
      </c>
      <c r="B106" s="5">
        <v>53</v>
      </c>
      <c r="C106" s="25">
        <v>536</v>
      </c>
    </row>
    <row r="107" spans="1:3" x14ac:dyDescent="0.25">
      <c r="A107" s="27">
        <v>42029</v>
      </c>
      <c r="B107" s="5">
        <v>44</v>
      </c>
      <c r="C107" s="25">
        <v>576</v>
      </c>
    </row>
    <row r="108" spans="1:3" x14ac:dyDescent="0.25">
      <c r="A108" s="27">
        <v>42030</v>
      </c>
      <c r="B108" s="5">
        <v>48</v>
      </c>
      <c r="C108" s="25">
        <v>446</v>
      </c>
    </row>
    <row r="109" spans="1:3" x14ac:dyDescent="0.25">
      <c r="A109" s="27">
        <v>42031</v>
      </c>
      <c r="B109" s="5">
        <v>46</v>
      </c>
      <c r="C109" s="25">
        <v>300</v>
      </c>
    </row>
    <row r="110" spans="1:3" x14ac:dyDescent="0.25">
      <c r="A110" s="27">
        <v>42032</v>
      </c>
      <c r="B110" s="5">
        <v>56</v>
      </c>
      <c r="C110" s="25">
        <v>250.5</v>
      </c>
    </row>
    <row r="111" spans="1:3" x14ac:dyDescent="0.25">
      <c r="A111" s="27">
        <v>42033</v>
      </c>
      <c r="B111" s="5">
        <v>36</v>
      </c>
      <c r="C111" s="25">
        <v>412.79999999999995</v>
      </c>
    </row>
    <row r="112" spans="1:3" x14ac:dyDescent="0.25">
      <c r="A112" s="27">
        <v>42034</v>
      </c>
      <c r="B112" s="5">
        <v>38</v>
      </c>
      <c r="C112" s="25">
        <v>511.7</v>
      </c>
    </row>
    <row r="113" spans="1:3" x14ac:dyDescent="0.25">
      <c r="A113" s="27">
        <v>42035</v>
      </c>
      <c r="B113" s="5">
        <v>37</v>
      </c>
      <c r="C113" s="25">
        <v>311.75</v>
      </c>
    </row>
    <row r="114" spans="1:3" x14ac:dyDescent="0.25">
      <c r="A114" s="27">
        <v>42036</v>
      </c>
      <c r="B114" s="5">
        <v>44</v>
      </c>
      <c r="C114" s="25">
        <v>478</v>
      </c>
    </row>
    <row r="115" spans="1:3" x14ac:dyDescent="0.25">
      <c r="A115" s="27">
        <v>42037</v>
      </c>
      <c r="B115" s="5">
        <v>30</v>
      </c>
      <c r="C115" s="25">
        <v>282.5</v>
      </c>
    </row>
    <row r="116" spans="1:3" x14ac:dyDescent="0.25">
      <c r="A116" s="27">
        <v>42038</v>
      </c>
      <c r="B116" s="5">
        <v>48</v>
      </c>
      <c r="C116" s="25">
        <v>476</v>
      </c>
    </row>
    <row r="117" spans="1:3" x14ac:dyDescent="0.25">
      <c r="A117" s="27">
        <v>42039</v>
      </c>
      <c r="B117" s="5">
        <v>37</v>
      </c>
      <c r="C117" s="25">
        <v>565.44999999999993</v>
      </c>
    </row>
    <row r="118" spans="1:3" x14ac:dyDescent="0.25">
      <c r="A118" s="27">
        <v>42040</v>
      </c>
      <c r="B118" s="5">
        <v>43</v>
      </c>
      <c r="C118" s="25">
        <v>567.6</v>
      </c>
    </row>
    <row r="119" spans="1:3" x14ac:dyDescent="0.25">
      <c r="A119" s="27">
        <v>42041</v>
      </c>
      <c r="B119" s="5">
        <v>39</v>
      </c>
      <c r="C119" s="25">
        <v>634.25</v>
      </c>
    </row>
    <row r="120" spans="1:3" x14ac:dyDescent="0.25">
      <c r="A120" s="27">
        <v>42042</v>
      </c>
      <c r="B120" s="5">
        <v>34</v>
      </c>
      <c r="C120" s="25">
        <v>266.59999999999997</v>
      </c>
    </row>
    <row r="121" spans="1:3" x14ac:dyDescent="0.25">
      <c r="A121" s="27">
        <v>42043</v>
      </c>
      <c r="B121" s="5">
        <v>33</v>
      </c>
      <c r="C121" s="25">
        <v>345</v>
      </c>
    </row>
    <row r="122" spans="1:3" x14ac:dyDescent="0.25">
      <c r="A122" s="27">
        <v>42044</v>
      </c>
      <c r="B122" s="5">
        <v>38</v>
      </c>
      <c r="C122" s="25">
        <v>393.45</v>
      </c>
    </row>
    <row r="123" spans="1:3" x14ac:dyDescent="0.25">
      <c r="A123" s="27">
        <v>42045</v>
      </c>
      <c r="B123" s="5">
        <v>38</v>
      </c>
      <c r="C123" s="25">
        <v>567.6</v>
      </c>
    </row>
    <row r="124" spans="1:3" x14ac:dyDescent="0.25">
      <c r="A124" s="27">
        <v>42046</v>
      </c>
      <c r="B124" s="5">
        <v>37</v>
      </c>
      <c r="C124" s="25">
        <v>266.59999999999997</v>
      </c>
    </row>
    <row r="125" spans="1:3" x14ac:dyDescent="0.25">
      <c r="A125" s="27">
        <v>42047</v>
      </c>
      <c r="B125" s="5">
        <v>35</v>
      </c>
      <c r="C125" s="25">
        <v>503.09999999999997</v>
      </c>
    </row>
    <row r="126" spans="1:3" x14ac:dyDescent="0.25">
      <c r="A126" s="27">
        <v>42048</v>
      </c>
      <c r="B126" s="5">
        <v>53</v>
      </c>
      <c r="C126" s="25">
        <v>242</v>
      </c>
    </row>
    <row r="127" spans="1:3" x14ac:dyDescent="0.25">
      <c r="A127" s="27">
        <v>42049</v>
      </c>
      <c r="B127" s="5">
        <v>55</v>
      </c>
      <c r="C127" s="25">
        <v>216</v>
      </c>
    </row>
    <row r="128" spans="1:3" x14ac:dyDescent="0.25">
      <c r="A128" s="27">
        <v>42050</v>
      </c>
      <c r="B128" s="5">
        <v>58</v>
      </c>
      <c r="C128" s="25">
        <v>354</v>
      </c>
    </row>
    <row r="129" spans="1:3" x14ac:dyDescent="0.25">
      <c r="A129" s="27">
        <v>42051</v>
      </c>
      <c r="B129" s="5">
        <v>41</v>
      </c>
      <c r="C129" s="25">
        <v>432.15</v>
      </c>
    </row>
    <row r="130" spans="1:3" x14ac:dyDescent="0.25">
      <c r="A130" s="27">
        <v>42052</v>
      </c>
      <c r="B130" s="5">
        <v>43</v>
      </c>
      <c r="C130" s="25">
        <v>406.34999999999997</v>
      </c>
    </row>
    <row r="131" spans="1:3" x14ac:dyDescent="0.25">
      <c r="A131" s="27">
        <v>42053</v>
      </c>
      <c r="B131" s="5">
        <v>43</v>
      </c>
      <c r="C131" s="25">
        <v>627.79999999999995</v>
      </c>
    </row>
    <row r="132" spans="1:3" x14ac:dyDescent="0.25">
      <c r="A132" s="27">
        <v>42054</v>
      </c>
      <c r="B132" s="5">
        <v>32</v>
      </c>
      <c r="C132" s="25">
        <v>705</v>
      </c>
    </row>
    <row r="133" spans="1:3" x14ac:dyDescent="0.25">
      <c r="A133" s="27">
        <v>42055</v>
      </c>
      <c r="B133" s="5">
        <v>53</v>
      </c>
      <c r="C133" s="25">
        <v>534</v>
      </c>
    </row>
    <row r="134" spans="1:3" x14ac:dyDescent="0.25">
      <c r="A134" s="27">
        <v>42056</v>
      </c>
      <c r="B134" s="5">
        <v>54</v>
      </c>
      <c r="C134" s="25">
        <v>282</v>
      </c>
    </row>
    <row r="135" spans="1:3" x14ac:dyDescent="0.25">
      <c r="A135" s="27">
        <v>42057</v>
      </c>
      <c r="B135" s="5">
        <v>56</v>
      </c>
      <c r="C135" s="25">
        <v>435</v>
      </c>
    </row>
    <row r="136" spans="1:3" x14ac:dyDescent="0.25">
      <c r="A136" s="27">
        <v>42058</v>
      </c>
      <c r="B136" s="5">
        <v>52</v>
      </c>
      <c r="C136" s="25">
        <v>380</v>
      </c>
    </row>
    <row r="137" spans="1:3" x14ac:dyDescent="0.25">
      <c r="A137" s="27">
        <v>42059</v>
      </c>
      <c r="B137" s="5">
        <v>57</v>
      </c>
      <c r="C137" s="25">
        <v>372</v>
      </c>
    </row>
    <row r="138" spans="1:3" x14ac:dyDescent="0.25">
      <c r="A138" s="27">
        <v>42060</v>
      </c>
      <c r="B138" s="5">
        <v>51</v>
      </c>
      <c r="C138" s="25">
        <v>240</v>
      </c>
    </row>
    <row r="139" spans="1:3" x14ac:dyDescent="0.25">
      <c r="A139" s="27">
        <v>42061</v>
      </c>
      <c r="B139" s="5">
        <v>40</v>
      </c>
      <c r="C139" s="25">
        <v>346.15</v>
      </c>
    </row>
    <row r="140" spans="1:3" x14ac:dyDescent="0.25">
      <c r="A140" s="27">
        <v>42062</v>
      </c>
      <c r="B140" s="5">
        <v>32</v>
      </c>
      <c r="C140" s="25">
        <v>577.5</v>
      </c>
    </row>
    <row r="141" spans="1:3" x14ac:dyDescent="0.25">
      <c r="A141" s="27">
        <v>42063</v>
      </c>
      <c r="B141" s="5">
        <v>34</v>
      </c>
      <c r="C141" s="25">
        <v>406.34999999999997</v>
      </c>
    </row>
    <row r="142" spans="1:3" x14ac:dyDescent="0.25">
      <c r="A142" s="27">
        <v>42064</v>
      </c>
      <c r="B142" s="5">
        <v>37</v>
      </c>
      <c r="C142" s="25">
        <v>468.7</v>
      </c>
    </row>
    <row r="143" spans="1:3" x14ac:dyDescent="0.25">
      <c r="A143" s="27">
        <v>42065</v>
      </c>
      <c r="B143" s="5">
        <v>39</v>
      </c>
      <c r="C143" s="25">
        <v>483.75</v>
      </c>
    </row>
    <row r="144" spans="1:3" x14ac:dyDescent="0.25">
      <c r="A144" s="27">
        <v>42066</v>
      </c>
      <c r="B144" s="5">
        <v>22</v>
      </c>
      <c r="C144" s="25">
        <v>462.5</v>
      </c>
    </row>
    <row r="145" spans="1:3" x14ac:dyDescent="0.25">
      <c r="A145" s="27">
        <v>42067</v>
      </c>
      <c r="B145" s="5">
        <v>38</v>
      </c>
      <c r="C145" s="25">
        <v>408.5</v>
      </c>
    </row>
    <row r="146" spans="1:3" x14ac:dyDescent="0.25">
      <c r="A146" s="27">
        <v>42068</v>
      </c>
      <c r="B146" s="5">
        <v>40</v>
      </c>
      <c r="C146" s="25">
        <v>311.75</v>
      </c>
    </row>
    <row r="147" spans="1:3" x14ac:dyDescent="0.25">
      <c r="A147" s="27">
        <v>42069</v>
      </c>
      <c r="B147" s="5">
        <v>51</v>
      </c>
      <c r="C147" s="25">
        <v>420</v>
      </c>
    </row>
    <row r="148" spans="1:3" x14ac:dyDescent="0.25">
      <c r="A148" s="27">
        <v>42070</v>
      </c>
      <c r="B148" s="5">
        <v>32</v>
      </c>
      <c r="C148" s="25">
        <v>410</v>
      </c>
    </row>
    <row r="149" spans="1:3" x14ac:dyDescent="0.25">
      <c r="A149" s="27">
        <v>42071</v>
      </c>
      <c r="B149" s="5">
        <v>45</v>
      </c>
      <c r="C149" s="25">
        <v>400</v>
      </c>
    </row>
    <row r="150" spans="1:3" x14ac:dyDescent="0.25">
      <c r="A150" s="27">
        <v>42072</v>
      </c>
      <c r="B150" s="5">
        <v>40</v>
      </c>
      <c r="C150" s="25">
        <v>460.09999999999997</v>
      </c>
    </row>
    <row r="151" spans="1:3" x14ac:dyDescent="0.25">
      <c r="A151" s="27">
        <v>42073</v>
      </c>
      <c r="B151" s="5">
        <v>52</v>
      </c>
      <c r="C151" s="25">
        <v>538</v>
      </c>
    </row>
    <row r="152" spans="1:3" x14ac:dyDescent="0.25">
      <c r="A152" s="27">
        <v>42074</v>
      </c>
      <c r="B152" s="5">
        <v>25</v>
      </c>
      <c r="C152" s="25">
        <v>597.5</v>
      </c>
    </row>
    <row r="153" spans="1:3" x14ac:dyDescent="0.25">
      <c r="A153" s="27">
        <v>42075</v>
      </c>
      <c r="B153" s="5">
        <v>42</v>
      </c>
      <c r="C153" s="25">
        <v>389.15</v>
      </c>
    </row>
    <row r="154" spans="1:3" x14ac:dyDescent="0.25">
      <c r="A154" s="27">
        <v>42076</v>
      </c>
      <c r="B154" s="5">
        <v>45</v>
      </c>
      <c r="C154" s="25">
        <v>228</v>
      </c>
    </row>
    <row r="155" spans="1:3" x14ac:dyDescent="0.25">
      <c r="A155" s="27">
        <v>42077</v>
      </c>
      <c r="B155" s="5">
        <v>31</v>
      </c>
      <c r="C155" s="25">
        <v>627.5</v>
      </c>
    </row>
    <row r="156" spans="1:3" x14ac:dyDescent="0.25">
      <c r="A156" s="27">
        <v>42078</v>
      </c>
      <c r="B156" s="5">
        <v>51</v>
      </c>
      <c r="C156" s="25">
        <v>408</v>
      </c>
    </row>
    <row r="157" spans="1:3" x14ac:dyDescent="0.25">
      <c r="A157" s="27">
        <v>42079</v>
      </c>
      <c r="B157" s="5">
        <v>34</v>
      </c>
      <c r="C157" s="25">
        <v>339.7</v>
      </c>
    </row>
    <row r="158" spans="1:3" x14ac:dyDescent="0.25">
      <c r="A158" s="27">
        <v>42080</v>
      </c>
      <c r="B158" s="5">
        <v>21</v>
      </c>
      <c r="C158" s="25">
        <v>527.5</v>
      </c>
    </row>
    <row r="159" spans="1:3" x14ac:dyDescent="0.25">
      <c r="A159" s="27">
        <v>42081</v>
      </c>
      <c r="B159" s="5">
        <v>55</v>
      </c>
      <c r="C159" s="25">
        <v>364.5</v>
      </c>
    </row>
    <row r="160" spans="1:3" x14ac:dyDescent="0.25">
      <c r="A160" s="27">
        <v>42082</v>
      </c>
      <c r="B160" s="5">
        <v>24</v>
      </c>
      <c r="C160" s="25">
        <v>695</v>
      </c>
    </row>
    <row r="161" spans="1:3" x14ac:dyDescent="0.25">
      <c r="A161" s="27">
        <v>42083</v>
      </c>
      <c r="B161" s="5">
        <v>42</v>
      </c>
      <c r="C161" s="25">
        <v>462.25</v>
      </c>
    </row>
    <row r="162" spans="1:3" x14ac:dyDescent="0.25">
      <c r="A162" s="27">
        <v>42084</v>
      </c>
      <c r="B162" s="5">
        <v>38</v>
      </c>
      <c r="C162" s="25">
        <v>277.34999999999997</v>
      </c>
    </row>
    <row r="163" spans="1:3" x14ac:dyDescent="0.25">
      <c r="A163" s="27">
        <v>42085</v>
      </c>
      <c r="B163" s="5">
        <v>48</v>
      </c>
      <c r="C163" s="25">
        <v>334</v>
      </c>
    </row>
    <row r="164" spans="1:3" x14ac:dyDescent="0.25">
      <c r="A164" s="27">
        <v>42086</v>
      </c>
      <c r="B164" s="5">
        <v>40</v>
      </c>
      <c r="C164" s="25">
        <v>445.04999999999995</v>
      </c>
    </row>
    <row r="165" spans="1:3" x14ac:dyDescent="0.25">
      <c r="A165" s="27">
        <v>42087</v>
      </c>
      <c r="B165" s="5">
        <v>45</v>
      </c>
      <c r="C165" s="25">
        <v>496</v>
      </c>
    </row>
    <row r="166" spans="1:3" x14ac:dyDescent="0.25">
      <c r="A166" s="27">
        <v>42088</v>
      </c>
      <c r="B166" s="5">
        <v>45</v>
      </c>
      <c r="C166" s="25">
        <v>514</v>
      </c>
    </row>
    <row r="167" spans="1:3" x14ac:dyDescent="0.25">
      <c r="A167" s="27">
        <v>42089</v>
      </c>
      <c r="B167" s="5">
        <v>46</v>
      </c>
      <c r="C167" s="25">
        <v>350</v>
      </c>
    </row>
    <row r="168" spans="1:3" x14ac:dyDescent="0.25">
      <c r="A168" s="27">
        <v>42090</v>
      </c>
      <c r="B168" s="5">
        <v>33</v>
      </c>
      <c r="C168" s="25">
        <v>697.5</v>
      </c>
    </row>
    <row r="169" spans="1:3" x14ac:dyDescent="0.25">
      <c r="A169" s="27">
        <v>42091</v>
      </c>
      <c r="B169" s="5">
        <v>37</v>
      </c>
      <c r="C169" s="25">
        <v>258</v>
      </c>
    </row>
    <row r="170" spans="1:3" x14ac:dyDescent="0.25">
      <c r="A170" s="27">
        <v>42092</v>
      </c>
      <c r="B170" s="5">
        <v>24</v>
      </c>
      <c r="C170" s="25">
        <v>257.5</v>
      </c>
    </row>
    <row r="171" spans="1:3" x14ac:dyDescent="0.25">
      <c r="A171" s="27">
        <v>42093</v>
      </c>
      <c r="B171" s="5">
        <v>36</v>
      </c>
      <c r="C171" s="25">
        <v>313.89999999999998</v>
      </c>
    </row>
    <row r="172" spans="1:3" x14ac:dyDescent="0.25">
      <c r="A172" s="27">
        <v>42094</v>
      </c>
      <c r="B172" s="5">
        <v>37</v>
      </c>
      <c r="C172" s="25">
        <v>481.59999999999997</v>
      </c>
    </row>
    <row r="173" spans="1:3" x14ac:dyDescent="0.25">
      <c r="A173" s="27">
        <v>42095</v>
      </c>
      <c r="B173" s="5">
        <v>47</v>
      </c>
      <c r="C173" s="25">
        <v>594</v>
      </c>
    </row>
    <row r="174" spans="1:3" x14ac:dyDescent="0.25">
      <c r="A174" s="27">
        <v>42096</v>
      </c>
      <c r="B174" s="5">
        <v>64</v>
      </c>
      <c r="C174" s="25">
        <v>442.5</v>
      </c>
    </row>
    <row r="175" spans="1:3" x14ac:dyDescent="0.25">
      <c r="A175" s="27">
        <v>42097</v>
      </c>
      <c r="B175" s="5">
        <v>60</v>
      </c>
      <c r="C175" s="25">
        <v>397.5</v>
      </c>
    </row>
    <row r="176" spans="1:3" x14ac:dyDescent="0.25">
      <c r="A176" s="27">
        <v>42098</v>
      </c>
      <c r="B176" s="5">
        <v>50</v>
      </c>
      <c r="C176" s="25">
        <v>272</v>
      </c>
    </row>
    <row r="177" spans="1:3" x14ac:dyDescent="0.25">
      <c r="A177" s="27">
        <v>42099</v>
      </c>
      <c r="B177" s="5">
        <v>62</v>
      </c>
      <c r="C177" s="25">
        <v>208.5</v>
      </c>
    </row>
    <row r="178" spans="1:3" x14ac:dyDescent="0.25">
      <c r="A178" s="27">
        <v>42100</v>
      </c>
      <c r="B178" s="5">
        <v>50</v>
      </c>
      <c r="C178" s="25">
        <v>200</v>
      </c>
    </row>
    <row r="179" spans="1:3" x14ac:dyDescent="0.25">
      <c r="A179" s="27">
        <v>42101</v>
      </c>
      <c r="B179" s="5">
        <v>62</v>
      </c>
      <c r="C179" s="25">
        <v>301.5</v>
      </c>
    </row>
    <row r="180" spans="1:3" x14ac:dyDescent="0.25">
      <c r="A180" s="27">
        <v>42102</v>
      </c>
      <c r="B180" s="5">
        <v>68</v>
      </c>
      <c r="C180" s="25">
        <v>187</v>
      </c>
    </row>
    <row r="181" spans="1:3" x14ac:dyDescent="0.25">
      <c r="A181" s="27">
        <v>42103</v>
      </c>
      <c r="B181" s="5">
        <v>65</v>
      </c>
      <c r="C181" s="25">
        <v>150</v>
      </c>
    </row>
    <row r="182" spans="1:3" x14ac:dyDescent="0.25">
      <c r="A182" s="27">
        <v>42104</v>
      </c>
      <c r="B182" s="5">
        <v>57</v>
      </c>
      <c r="C182" s="25">
        <v>445.5</v>
      </c>
    </row>
    <row r="183" spans="1:3" x14ac:dyDescent="0.25">
      <c r="A183" s="27">
        <v>42105</v>
      </c>
      <c r="B183" s="5">
        <v>53</v>
      </c>
      <c r="C183" s="25">
        <v>498</v>
      </c>
    </row>
    <row r="184" spans="1:3" x14ac:dyDescent="0.25">
      <c r="A184" s="27">
        <v>42106</v>
      </c>
      <c r="B184" s="5">
        <v>43</v>
      </c>
      <c r="C184" s="25">
        <v>599.85</v>
      </c>
    </row>
    <row r="185" spans="1:3" x14ac:dyDescent="0.25">
      <c r="A185" s="27">
        <v>42107</v>
      </c>
      <c r="B185" s="5">
        <v>39</v>
      </c>
      <c r="C185" s="25">
        <v>393.45</v>
      </c>
    </row>
    <row r="186" spans="1:3" x14ac:dyDescent="0.25">
      <c r="A186" s="27">
        <v>42108</v>
      </c>
      <c r="B186" s="5">
        <v>61</v>
      </c>
      <c r="C186" s="25">
        <v>196.5</v>
      </c>
    </row>
    <row r="187" spans="1:3" x14ac:dyDescent="0.25">
      <c r="A187" s="27">
        <v>42109</v>
      </c>
      <c r="B187" s="5">
        <v>42</v>
      </c>
      <c r="C187" s="25">
        <v>457.95</v>
      </c>
    </row>
    <row r="188" spans="1:3" x14ac:dyDescent="0.25">
      <c r="A188" s="27">
        <v>42110</v>
      </c>
      <c r="B188" s="5">
        <v>42</v>
      </c>
      <c r="C188" s="25">
        <v>225.75</v>
      </c>
    </row>
    <row r="189" spans="1:3" x14ac:dyDescent="0.25">
      <c r="A189" s="27">
        <v>42111</v>
      </c>
      <c r="B189" s="5">
        <v>52</v>
      </c>
      <c r="C189" s="25">
        <v>598</v>
      </c>
    </row>
    <row r="190" spans="1:3" x14ac:dyDescent="0.25">
      <c r="A190" s="27">
        <v>42112</v>
      </c>
      <c r="B190" s="5">
        <v>68</v>
      </c>
      <c r="C190" s="25">
        <v>268</v>
      </c>
    </row>
    <row r="191" spans="1:3" x14ac:dyDescent="0.25">
      <c r="A191" s="27">
        <v>42113</v>
      </c>
      <c r="B191" s="5">
        <v>50</v>
      </c>
      <c r="C191" s="25">
        <v>468</v>
      </c>
    </row>
    <row r="192" spans="1:3" x14ac:dyDescent="0.25">
      <c r="A192" s="27">
        <v>42114</v>
      </c>
      <c r="B192" s="5">
        <v>46</v>
      </c>
      <c r="C192" s="25">
        <v>236</v>
      </c>
    </row>
    <row r="193" spans="1:3" x14ac:dyDescent="0.25">
      <c r="A193" s="27">
        <v>42115</v>
      </c>
      <c r="B193" s="5">
        <v>58</v>
      </c>
      <c r="C193" s="25">
        <v>415.5</v>
      </c>
    </row>
    <row r="194" spans="1:3" x14ac:dyDescent="0.25">
      <c r="A194" s="27">
        <v>42116</v>
      </c>
      <c r="B194" s="5">
        <v>56</v>
      </c>
      <c r="C194" s="25">
        <v>418.5</v>
      </c>
    </row>
    <row r="195" spans="1:3" x14ac:dyDescent="0.25">
      <c r="A195" s="27">
        <v>42117</v>
      </c>
      <c r="B195" s="5">
        <v>61</v>
      </c>
      <c r="C195" s="25">
        <v>279</v>
      </c>
    </row>
    <row r="196" spans="1:3" x14ac:dyDescent="0.25">
      <c r="A196" s="27">
        <v>42118</v>
      </c>
      <c r="B196" s="5">
        <v>56</v>
      </c>
      <c r="C196" s="25">
        <v>195</v>
      </c>
    </row>
    <row r="197" spans="1:3" x14ac:dyDescent="0.25">
      <c r="A197" s="27">
        <v>42119</v>
      </c>
      <c r="B197" s="5">
        <v>61</v>
      </c>
      <c r="C197" s="25">
        <v>325.5</v>
      </c>
    </row>
    <row r="198" spans="1:3" x14ac:dyDescent="0.25">
      <c r="A198" s="27">
        <v>42120</v>
      </c>
      <c r="B198" s="5">
        <v>67</v>
      </c>
      <c r="C198" s="25">
        <v>283</v>
      </c>
    </row>
    <row r="199" spans="1:3" x14ac:dyDescent="0.25">
      <c r="A199" s="27">
        <v>42121</v>
      </c>
      <c r="B199" s="5">
        <v>68</v>
      </c>
      <c r="C199" s="25">
        <v>281</v>
      </c>
    </row>
    <row r="200" spans="1:3" x14ac:dyDescent="0.25">
      <c r="A200" s="27">
        <v>42122</v>
      </c>
      <c r="B200" s="5">
        <v>61</v>
      </c>
      <c r="C200" s="25">
        <v>313.5</v>
      </c>
    </row>
    <row r="201" spans="1:3" x14ac:dyDescent="0.25">
      <c r="A201" s="27">
        <v>42123</v>
      </c>
      <c r="B201" s="5">
        <v>52</v>
      </c>
      <c r="C201" s="25">
        <v>466</v>
      </c>
    </row>
    <row r="202" spans="1:3" x14ac:dyDescent="0.25">
      <c r="A202" s="27">
        <v>42124</v>
      </c>
      <c r="B202" s="5">
        <v>63</v>
      </c>
      <c r="C202" s="25">
        <v>351</v>
      </c>
    </row>
    <row r="203" spans="1:3" x14ac:dyDescent="0.25">
      <c r="A203" s="27">
        <v>42125</v>
      </c>
      <c r="B203" s="5">
        <v>80</v>
      </c>
      <c r="C203" s="25">
        <v>226</v>
      </c>
    </row>
    <row r="204" spans="1:3" x14ac:dyDescent="0.25">
      <c r="A204" s="27">
        <v>42126</v>
      </c>
      <c r="B204" s="5">
        <v>75</v>
      </c>
      <c r="C204" s="25">
        <v>165</v>
      </c>
    </row>
    <row r="205" spans="1:3" x14ac:dyDescent="0.25">
      <c r="A205" s="27">
        <v>42127</v>
      </c>
      <c r="B205" s="5">
        <v>51</v>
      </c>
      <c r="C205" s="25">
        <v>532</v>
      </c>
    </row>
    <row r="206" spans="1:3" x14ac:dyDescent="0.25">
      <c r="A206" s="27">
        <v>42128</v>
      </c>
      <c r="B206" s="5">
        <v>44</v>
      </c>
      <c r="C206" s="25">
        <v>410</v>
      </c>
    </row>
    <row r="207" spans="1:3" x14ac:dyDescent="0.25">
      <c r="A207" s="27">
        <v>42129</v>
      </c>
      <c r="B207" s="5">
        <v>79</v>
      </c>
      <c r="C207" s="25">
        <v>121</v>
      </c>
    </row>
    <row r="208" spans="1:3" x14ac:dyDescent="0.25">
      <c r="A208" s="27">
        <v>42130</v>
      </c>
      <c r="B208" s="5">
        <v>61</v>
      </c>
      <c r="C208" s="25">
        <v>340.5</v>
      </c>
    </row>
    <row r="209" spans="1:3" x14ac:dyDescent="0.25">
      <c r="A209" s="27">
        <v>42131</v>
      </c>
      <c r="B209" s="5">
        <v>49</v>
      </c>
      <c r="C209" s="25">
        <v>264</v>
      </c>
    </row>
    <row r="210" spans="1:3" x14ac:dyDescent="0.25">
      <c r="A210" s="27">
        <v>42132</v>
      </c>
      <c r="B210" s="5">
        <v>80</v>
      </c>
      <c r="C210" s="25">
        <v>212</v>
      </c>
    </row>
    <row r="211" spans="1:3" x14ac:dyDescent="0.25">
      <c r="A211" s="27">
        <v>42133</v>
      </c>
      <c r="B211" s="5">
        <v>47</v>
      </c>
      <c r="C211" s="25">
        <v>590</v>
      </c>
    </row>
    <row r="212" spans="1:3" x14ac:dyDescent="0.25">
      <c r="A212" s="27">
        <v>42134</v>
      </c>
      <c r="B212" s="5">
        <v>77</v>
      </c>
      <c r="C212" s="25">
        <v>153</v>
      </c>
    </row>
    <row r="213" spans="1:3" x14ac:dyDescent="0.25">
      <c r="A213" s="27">
        <v>42135</v>
      </c>
      <c r="B213" s="5">
        <v>60</v>
      </c>
      <c r="C213" s="25">
        <v>202.5</v>
      </c>
    </row>
    <row r="214" spans="1:3" x14ac:dyDescent="0.25">
      <c r="A214" s="27">
        <v>42136</v>
      </c>
      <c r="B214" s="5">
        <v>54</v>
      </c>
      <c r="C214" s="25">
        <v>564</v>
      </c>
    </row>
    <row r="215" spans="1:3" x14ac:dyDescent="0.25">
      <c r="A215" s="27">
        <v>42137</v>
      </c>
      <c r="B215" s="5">
        <v>44</v>
      </c>
      <c r="C215" s="25">
        <v>326</v>
      </c>
    </row>
    <row r="216" spans="1:3" x14ac:dyDescent="0.25">
      <c r="A216" s="27">
        <v>42138</v>
      </c>
      <c r="B216" s="5">
        <v>50</v>
      </c>
      <c r="C216" s="25">
        <v>308</v>
      </c>
    </row>
    <row r="217" spans="1:3" x14ac:dyDescent="0.25">
      <c r="A217" s="27">
        <v>42139</v>
      </c>
      <c r="B217" s="5">
        <v>69</v>
      </c>
      <c r="C217" s="25">
        <v>220</v>
      </c>
    </row>
    <row r="218" spans="1:3" x14ac:dyDescent="0.25">
      <c r="A218" s="27">
        <v>42140</v>
      </c>
      <c r="B218" s="5">
        <v>59</v>
      </c>
      <c r="C218" s="25">
        <v>448.5</v>
      </c>
    </row>
    <row r="219" spans="1:3" x14ac:dyDescent="0.25">
      <c r="A219" s="27">
        <v>42141</v>
      </c>
      <c r="B219" s="5">
        <v>81</v>
      </c>
      <c r="C219" s="25">
        <v>239</v>
      </c>
    </row>
    <row r="220" spans="1:3" x14ac:dyDescent="0.25">
      <c r="A220" s="27">
        <v>42142</v>
      </c>
      <c r="B220" s="5">
        <v>82</v>
      </c>
      <c r="C220" s="25">
        <v>227</v>
      </c>
    </row>
    <row r="221" spans="1:3" x14ac:dyDescent="0.25">
      <c r="A221" s="27">
        <v>42143</v>
      </c>
      <c r="B221" s="5">
        <v>59</v>
      </c>
      <c r="C221" s="25">
        <v>222</v>
      </c>
    </row>
    <row r="222" spans="1:3" x14ac:dyDescent="0.25">
      <c r="A222" s="27">
        <v>42144</v>
      </c>
      <c r="B222" s="5">
        <v>47</v>
      </c>
      <c r="C222" s="25">
        <v>282</v>
      </c>
    </row>
    <row r="223" spans="1:3" x14ac:dyDescent="0.25">
      <c r="A223" s="27">
        <v>42145</v>
      </c>
      <c r="B223" s="5">
        <v>71</v>
      </c>
      <c r="C223" s="25">
        <v>225</v>
      </c>
    </row>
    <row r="224" spans="1:3" x14ac:dyDescent="0.25">
      <c r="A224" s="27">
        <v>42146</v>
      </c>
      <c r="B224" s="5">
        <v>45</v>
      </c>
      <c r="C224" s="25">
        <v>332</v>
      </c>
    </row>
    <row r="225" spans="1:3" x14ac:dyDescent="0.25">
      <c r="A225" s="27">
        <v>42147</v>
      </c>
      <c r="B225" s="5">
        <v>65</v>
      </c>
      <c r="C225" s="25">
        <v>178</v>
      </c>
    </row>
    <row r="226" spans="1:3" x14ac:dyDescent="0.25">
      <c r="A226" s="27">
        <v>42148</v>
      </c>
      <c r="B226" s="5">
        <v>78</v>
      </c>
      <c r="C226" s="25">
        <v>290</v>
      </c>
    </row>
    <row r="227" spans="1:3" x14ac:dyDescent="0.25">
      <c r="A227" s="27">
        <v>42149</v>
      </c>
      <c r="B227" s="5">
        <v>54</v>
      </c>
      <c r="C227" s="25">
        <v>246</v>
      </c>
    </row>
    <row r="228" spans="1:3" x14ac:dyDescent="0.25">
      <c r="A228" s="27">
        <v>42150</v>
      </c>
      <c r="B228" s="5">
        <v>46</v>
      </c>
      <c r="C228" s="25">
        <v>598</v>
      </c>
    </row>
    <row r="229" spans="1:3" x14ac:dyDescent="0.25">
      <c r="A229" s="27">
        <v>42151</v>
      </c>
      <c r="B229" s="5">
        <v>81</v>
      </c>
      <c r="C229" s="25">
        <v>186</v>
      </c>
    </row>
    <row r="230" spans="1:3" x14ac:dyDescent="0.25">
      <c r="A230" s="27">
        <v>42152</v>
      </c>
      <c r="B230" s="5">
        <v>52</v>
      </c>
      <c r="C230" s="25">
        <v>584</v>
      </c>
    </row>
    <row r="231" spans="1:3" x14ac:dyDescent="0.25">
      <c r="A231" s="27">
        <v>42153</v>
      </c>
      <c r="B231" s="5">
        <v>79</v>
      </c>
      <c r="C231" s="25">
        <v>259</v>
      </c>
    </row>
    <row r="232" spans="1:3" x14ac:dyDescent="0.25">
      <c r="A232" s="27">
        <v>42154</v>
      </c>
      <c r="B232" s="5">
        <v>77</v>
      </c>
      <c r="C232" s="25">
        <v>162</v>
      </c>
    </row>
    <row r="233" spans="1:3" x14ac:dyDescent="0.25">
      <c r="A233" s="27">
        <v>42155</v>
      </c>
      <c r="B233" s="5">
        <v>66</v>
      </c>
      <c r="C233" s="25">
        <v>162</v>
      </c>
    </row>
    <row r="234" spans="1:3" x14ac:dyDescent="0.25">
      <c r="A234" s="27">
        <v>42156</v>
      </c>
      <c r="B234" s="5">
        <v>60</v>
      </c>
      <c r="C234" s="25">
        <v>300</v>
      </c>
    </row>
    <row r="235" spans="1:3" x14ac:dyDescent="0.25">
      <c r="A235" s="27">
        <v>42157</v>
      </c>
      <c r="B235" s="5">
        <v>66</v>
      </c>
      <c r="C235" s="25">
        <v>228</v>
      </c>
    </row>
    <row r="236" spans="1:3" x14ac:dyDescent="0.25">
      <c r="A236" s="27">
        <v>42158</v>
      </c>
      <c r="B236" s="5">
        <v>63</v>
      </c>
      <c r="C236" s="25">
        <v>336</v>
      </c>
    </row>
    <row r="237" spans="1:3" x14ac:dyDescent="0.25">
      <c r="A237" s="27">
        <v>42159</v>
      </c>
      <c r="B237" s="5">
        <v>76</v>
      </c>
      <c r="C237" s="25">
        <v>164</v>
      </c>
    </row>
    <row r="238" spans="1:3" x14ac:dyDescent="0.25">
      <c r="A238" s="27">
        <v>42160</v>
      </c>
      <c r="B238" s="5">
        <v>64</v>
      </c>
      <c r="C238" s="25">
        <v>238.5</v>
      </c>
    </row>
    <row r="239" spans="1:3" x14ac:dyDescent="0.25">
      <c r="A239" s="27">
        <v>42161</v>
      </c>
      <c r="B239" s="5">
        <v>54</v>
      </c>
      <c r="C239" s="25">
        <v>548</v>
      </c>
    </row>
    <row r="240" spans="1:3" x14ac:dyDescent="0.25">
      <c r="A240" s="27">
        <v>42162</v>
      </c>
      <c r="B240" s="5">
        <v>62</v>
      </c>
      <c r="C240" s="25">
        <v>187.5</v>
      </c>
    </row>
    <row r="241" spans="1:3" x14ac:dyDescent="0.25">
      <c r="A241" s="27">
        <v>42163</v>
      </c>
      <c r="B241" s="5">
        <v>75</v>
      </c>
      <c r="C241" s="25">
        <v>208</v>
      </c>
    </row>
    <row r="242" spans="1:3" x14ac:dyDescent="0.25">
      <c r="A242" s="27">
        <v>42164</v>
      </c>
      <c r="B242" s="5">
        <v>60</v>
      </c>
      <c r="C242" s="25">
        <v>153</v>
      </c>
    </row>
    <row r="243" spans="1:3" x14ac:dyDescent="0.25">
      <c r="A243" s="27">
        <v>42165</v>
      </c>
      <c r="B243" s="5">
        <v>61</v>
      </c>
      <c r="C243" s="25">
        <v>343.5</v>
      </c>
    </row>
    <row r="244" spans="1:3" x14ac:dyDescent="0.25">
      <c r="A244" s="27">
        <v>42166</v>
      </c>
      <c r="B244" s="5">
        <v>74</v>
      </c>
      <c r="C244" s="25">
        <v>275</v>
      </c>
    </row>
    <row r="245" spans="1:3" x14ac:dyDescent="0.25">
      <c r="A245" s="27">
        <v>42167</v>
      </c>
      <c r="B245" s="5">
        <v>72</v>
      </c>
      <c r="C245" s="25">
        <v>138</v>
      </c>
    </row>
    <row r="246" spans="1:3" x14ac:dyDescent="0.25">
      <c r="A246" s="27">
        <v>42168</v>
      </c>
      <c r="B246" s="5">
        <v>77</v>
      </c>
      <c r="C246" s="25">
        <v>168</v>
      </c>
    </row>
    <row r="247" spans="1:3" x14ac:dyDescent="0.25">
      <c r="A247" s="27">
        <v>42169</v>
      </c>
      <c r="B247" s="5">
        <v>56</v>
      </c>
      <c r="C247" s="25">
        <v>289.5</v>
      </c>
    </row>
    <row r="248" spans="1:3" x14ac:dyDescent="0.25">
      <c r="A248" s="27">
        <v>42170</v>
      </c>
      <c r="B248" s="5">
        <v>73</v>
      </c>
      <c r="C248" s="25">
        <v>156</v>
      </c>
    </row>
    <row r="249" spans="1:3" x14ac:dyDescent="0.25">
      <c r="A249" s="27">
        <v>42171</v>
      </c>
      <c r="B249" s="5">
        <v>60</v>
      </c>
      <c r="C249" s="25">
        <v>345</v>
      </c>
    </row>
    <row r="250" spans="1:3" x14ac:dyDescent="0.25">
      <c r="A250" s="27">
        <v>42172</v>
      </c>
      <c r="B250" s="5">
        <v>72</v>
      </c>
      <c r="C250" s="25">
        <v>292</v>
      </c>
    </row>
    <row r="251" spans="1:3" x14ac:dyDescent="0.25">
      <c r="A251" s="27">
        <v>42173</v>
      </c>
      <c r="B251" s="5">
        <v>66</v>
      </c>
      <c r="C251" s="25">
        <v>100</v>
      </c>
    </row>
    <row r="252" spans="1:3" x14ac:dyDescent="0.25">
      <c r="A252" s="27">
        <v>42174</v>
      </c>
      <c r="B252" s="5">
        <v>57</v>
      </c>
      <c r="C252" s="25">
        <v>355.5</v>
      </c>
    </row>
    <row r="253" spans="1:3" x14ac:dyDescent="0.25">
      <c r="A253" s="27">
        <v>42175</v>
      </c>
      <c r="B253" s="5">
        <v>57</v>
      </c>
      <c r="C253" s="25">
        <v>171</v>
      </c>
    </row>
    <row r="254" spans="1:3" x14ac:dyDescent="0.25">
      <c r="A254" s="27">
        <v>42176</v>
      </c>
      <c r="B254" s="5">
        <v>78</v>
      </c>
      <c r="C254" s="25">
        <v>253</v>
      </c>
    </row>
    <row r="255" spans="1:3" x14ac:dyDescent="0.25">
      <c r="A255" s="27">
        <v>42177</v>
      </c>
      <c r="B255" s="5">
        <v>56</v>
      </c>
      <c r="C255" s="25">
        <v>303</v>
      </c>
    </row>
    <row r="256" spans="1:3" x14ac:dyDescent="0.25">
      <c r="A256" s="27">
        <v>42178</v>
      </c>
      <c r="B256" s="5">
        <v>59</v>
      </c>
      <c r="C256" s="25">
        <v>319.5</v>
      </c>
    </row>
    <row r="257" spans="1:3" x14ac:dyDescent="0.25">
      <c r="A257" s="27">
        <v>42179</v>
      </c>
      <c r="B257" s="5">
        <v>71</v>
      </c>
      <c r="C257" s="25">
        <v>115</v>
      </c>
    </row>
    <row r="258" spans="1:3" x14ac:dyDescent="0.25">
      <c r="A258" s="27">
        <v>42180</v>
      </c>
      <c r="B258" s="5">
        <v>66</v>
      </c>
      <c r="C258" s="25">
        <v>133</v>
      </c>
    </row>
    <row r="259" spans="1:3" x14ac:dyDescent="0.25">
      <c r="A259" s="27">
        <v>42181</v>
      </c>
      <c r="B259" s="5">
        <v>58</v>
      </c>
      <c r="C259" s="25">
        <v>318</v>
      </c>
    </row>
    <row r="260" spans="1:3" x14ac:dyDescent="0.25">
      <c r="A260" s="27">
        <v>42182</v>
      </c>
      <c r="B260" s="5">
        <v>67</v>
      </c>
      <c r="C260" s="25">
        <v>137</v>
      </c>
    </row>
    <row r="261" spans="1:3" x14ac:dyDescent="0.25">
      <c r="A261" s="27">
        <v>42183</v>
      </c>
      <c r="B261" s="5">
        <v>66</v>
      </c>
      <c r="C261" s="25">
        <v>275</v>
      </c>
    </row>
    <row r="262" spans="1:3" x14ac:dyDescent="0.25">
      <c r="A262" s="27">
        <v>42184</v>
      </c>
      <c r="B262" s="5">
        <v>76</v>
      </c>
      <c r="C262" s="25">
        <v>132</v>
      </c>
    </row>
    <row r="263" spans="1:3" x14ac:dyDescent="0.25">
      <c r="A263" s="27">
        <v>42185</v>
      </c>
      <c r="B263" s="5">
        <v>57</v>
      </c>
      <c r="C263" s="25">
        <v>244.5</v>
      </c>
    </row>
    <row r="264" spans="1:3" x14ac:dyDescent="0.25">
      <c r="A264" s="27">
        <v>42186</v>
      </c>
      <c r="B264" s="5">
        <v>72</v>
      </c>
      <c r="C264" s="25">
        <v>135</v>
      </c>
    </row>
    <row r="265" spans="1:3" x14ac:dyDescent="0.25">
      <c r="A265" s="27">
        <v>42187</v>
      </c>
      <c r="B265" s="5">
        <v>62</v>
      </c>
      <c r="C265" s="25">
        <v>246</v>
      </c>
    </row>
    <row r="266" spans="1:3" x14ac:dyDescent="0.25">
      <c r="A266" s="27">
        <v>42188</v>
      </c>
      <c r="B266" s="5">
        <v>79</v>
      </c>
      <c r="C266" s="25">
        <v>222</v>
      </c>
    </row>
    <row r="267" spans="1:3" x14ac:dyDescent="0.25">
      <c r="A267" s="27">
        <v>42189</v>
      </c>
      <c r="B267" s="5">
        <v>83</v>
      </c>
      <c r="C267" s="25">
        <v>297</v>
      </c>
    </row>
    <row r="268" spans="1:3" x14ac:dyDescent="0.25">
      <c r="A268" s="27">
        <v>42190</v>
      </c>
      <c r="B268" s="5">
        <v>71</v>
      </c>
      <c r="C268" s="25">
        <v>173</v>
      </c>
    </row>
    <row r="269" spans="1:3" x14ac:dyDescent="0.25">
      <c r="A269" s="27">
        <v>42191</v>
      </c>
      <c r="B269" s="5">
        <v>78</v>
      </c>
      <c r="C269" s="25">
        <v>154</v>
      </c>
    </row>
    <row r="270" spans="1:3" x14ac:dyDescent="0.25">
      <c r="A270" s="27">
        <v>42192</v>
      </c>
      <c r="B270" s="5">
        <v>70</v>
      </c>
      <c r="C270" s="25">
        <v>160</v>
      </c>
    </row>
    <row r="271" spans="1:3" x14ac:dyDescent="0.25">
      <c r="A271" s="27">
        <v>42193</v>
      </c>
      <c r="B271" s="5">
        <v>81</v>
      </c>
      <c r="C271" s="25">
        <v>139</v>
      </c>
    </row>
    <row r="272" spans="1:3" x14ac:dyDescent="0.25">
      <c r="A272" s="27">
        <v>42194</v>
      </c>
      <c r="B272" s="5">
        <v>74</v>
      </c>
      <c r="C272" s="25">
        <v>103</v>
      </c>
    </row>
    <row r="273" spans="1:3" x14ac:dyDescent="0.25">
      <c r="A273" s="27">
        <v>42195</v>
      </c>
      <c r="B273" s="5">
        <v>92</v>
      </c>
      <c r="C273" s="25">
        <v>508</v>
      </c>
    </row>
    <row r="274" spans="1:3" x14ac:dyDescent="0.25">
      <c r="A274" s="27">
        <v>42196</v>
      </c>
      <c r="B274" s="5">
        <v>78</v>
      </c>
      <c r="C274" s="25">
        <v>172</v>
      </c>
    </row>
    <row r="275" spans="1:3" x14ac:dyDescent="0.25">
      <c r="A275" s="27">
        <v>42197</v>
      </c>
      <c r="B275" s="5">
        <v>87</v>
      </c>
      <c r="C275" s="25">
        <v>429</v>
      </c>
    </row>
    <row r="276" spans="1:3" x14ac:dyDescent="0.25">
      <c r="A276" s="27">
        <v>42198</v>
      </c>
      <c r="B276" s="5">
        <v>62</v>
      </c>
      <c r="C276" s="25">
        <v>406.5</v>
      </c>
    </row>
    <row r="277" spans="1:3" x14ac:dyDescent="0.25">
      <c r="A277" s="27">
        <v>42199</v>
      </c>
      <c r="B277" s="5">
        <v>85</v>
      </c>
      <c r="C277" s="25">
        <v>340.5</v>
      </c>
    </row>
    <row r="278" spans="1:3" x14ac:dyDescent="0.25">
      <c r="A278" s="27">
        <v>42200</v>
      </c>
      <c r="B278" s="5">
        <v>92</v>
      </c>
      <c r="C278" s="25">
        <v>268</v>
      </c>
    </row>
    <row r="279" spans="1:3" x14ac:dyDescent="0.25">
      <c r="A279" s="27">
        <v>42201</v>
      </c>
      <c r="B279" s="5">
        <v>84</v>
      </c>
      <c r="C279" s="25">
        <v>235</v>
      </c>
    </row>
    <row r="280" spans="1:3" x14ac:dyDescent="0.25">
      <c r="A280" s="27">
        <v>42202</v>
      </c>
      <c r="B280" s="5">
        <v>90</v>
      </c>
      <c r="C280" s="25">
        <v>396</v>
      </c>
    </row>
    <row r="281" spans="1:3" x14ac:dyDescent="0.25">
      <c r="A281" s="27">
        <v>42203</v>
      </c>
      <c r="B281" s="5">
        <v>66</v>
      </c>
      <c r="C281" s="25">
        <v>254</v>
      </c>
    </row>
    <row r="282" spans="1:3" x14ac:dyDescent="0.25">
      <c r="A282" s="27">
        <v>42204</v>
      </c>
      <c r="B282" s="5">
        <v>67</v>
      </c>
      <c r="C282" s="25">
        <v>189</v>
      </c>
    </row>
    <row r="283" spans="1:3" x14ac:dyDescent="0.25">
      <c r="A283" s="27">
        <v>42205</v>
      </c>
      <c r="B283" s="5">
        <v>79</v>
      </c>
      <c r="C283" s="25">
        <v>293</v>
      </c>
    </row>
    <row r="284" spans="1:3" x14ac:dyDescent="0.25">
      <c r="A284" s="27">
        <v>42206</v>
      </c>
      <c r="B284" s="5">
        <v>74</v>
      </c>
      <c r="C284" s="25">
        <v>115</v>
      </c>
    </row>
    <row r="285" spans="1:3" x14ac:dyDescent="0.25">
      <c r="A285" s="27">
        <v>42207</v>
      </c>
      <c r="B285" s="5">
        <v>84</v>
      </c>
      <c r="C285" s="25">
        <v>181</v>
      </c>
    </row>
    <row r="286" spans="1:3" x14ac:dyDescent="0.25">
      <c r="A286" s="27">
        <v>42208</v>
      </c>
      <c r="B286" s="5">
        <v>73</v>
      </c>
      <c r="C286" s="25">
        <v>200</v>
      </c>
    </row>
    <row r="287" spans="1:3" x14ac:dyDescent="0.25">
      <c r="A287" s="27">
        <v>42209</v>
      </c>
      <c r="B287" s="5">
        <v>72</v>
      </c>
      <c r="C287" s="25">
        <v>234</v>
      </c>
    </row>
    <row r="288" spans="1:3" x14ac:dyDescent="0.25">
      <c r="A288" s="27">
        <v>42210</v>
      </c>
      <c r="B288" s="5">
        <v>89</v>
      </c>
      <c r="C288" s="25">
        <v>423</v>
      </c>
    </row>
    <row r="289" spans="1:3" x14ac:dyDescent="0.25">
      <c r="A289" s="27">
        <v>42211</v>
      </c>
      <c r="B289" s="5">
        <v>75</v>
      </c>
      <c r="C289" s="25">
        <v>102</v>
      </c>
    </row>
    <row r="290" spans="1:3" x14ac:dyDescent="0.25">
      <c r="A290" s="27">
        <v>42212</v>
      </c>
      <c r="B290" s="5">
        <v>80</v>
      </c>
      <c r="C290" s="25">
        <v>272</v>
      </c>
    </row>
    <row r="291" spans="1:3" x14ac:dyDescent="0.25">
      <c r="A291" s="27">
        <v>42213</v>
      </c>
      <c r="B291" s="5">
        <v>65</v>
      </c>
      <c r="C291" s="25">
        <v>159</v>
      </c>
    </row>
    <row r="292" spans="1:3" x14ac:dyDescent="0.25">
      <c r="A292" s="27">
        <v>42214</v>
      </c>
      <c r="B292" s="5">
        <v>71</v>
      </c>
      <c r="C292" s="25">
        <v>281</v>
      </c>
    </row>
    <row r="293" spans="1:3" x14ac:dyDescent="0.25">
      <c r="A293" s="27">
        <v>42215</v>
      </c>
      <c r="B293" s="5">
        <v>91</v>
      </c>
      <c r="C293" s="25">
        <v>210</v>
      </c>
    </row>
    <row r="294" spans="1:3" x14ac:dyDescent="0.25">
      <c r="A294" s="27">
        <v>42216</v>
      </c>
      <c r="B294" s="5">
        <v>89</v>
      </c>
      <c r="C294" s="25">
        <v>273</v>
      </c>
    </row>
    <row r="295" spans="1:3" x14ac:dyDescent="0.25">
      <c r="A295" s="27">
        <v>42217</v>
      </c>
      <c r="B295" s="5">
        <v>98</v>
      </c>
      <c r="C295" s="25">
        <v>310</v>
      </c>
    </row>
    <row r="296" spans="1:3" x14ac:dyDescent="0.25">
      <c r="A296" s="27">
        <v>42218</v>
      </c>
      <c r="B296" s="5">
        <v>91</v>
      </c>
      <c r="C296" s="25">
        <v>578</v>
      </c>
    </row>
    <row r="297" spans="1:3" x14ac:dyDescent="0.25">
      <c r="A297" s="27">
        <v>42219</v>
      </c>
      <c r="B297" s="5">
        <v>82</v>
      </c>
      <c r="C297" s="25">
        <v>300</v>
      </c>
    </row>
    <row r="298" spans="1:3" x14ac:dyDescent="0.25">
      <c r="A298" s="27">
        <v>42220</v>
      </c>
      <c r="B298" s="5">
        <v>93</v>
      </c>
      <c r="C298" s="25">
        <v>584</v>
      </c>
    </row>
    <row r="299" spans="1:3" x14ac:dyDescent="0.25">
      <c r="A299" s="27">
        <v>42221</v>
      </c>
      <c r="B299" s="5">
        <v>73</v>
      </c>
      <c r="C299" s="25">
        <v>159</v>
      </c>
    </row>
    <row r="300" spans="1:3" x14ac:dyDescent="0.25">
      <c r="A300" s="27">
        <v>42222</v>
      </c>
      <c r="B300" s="5">
        <v>99</v>
      </c>
      <c r="C300" s="25">
        <v>715</v>
      </c>
    </row>
    <row r="301" spans="1:3" x14ac:dyDescent="0.25">
      <c r="A301" s="27">
        <v>42223</v>
      </c>
      <c r="B301" s="5">
        <v>85</v>
      </c>
      <c r="C301" s="25">
        <v>426</v>
      </c>
    </row>
    <row r="302" spans="1:3" x14ac:dyDescent="0.25">
      <c r="A302" s="27">
        <v>42224</v>
      </c>
      <c r="B302" s="5">
        <v>71</v>
      </c>
      <c r="C302" s="25">
        <v>251</v>
      </c>
    </row>
    <row r="303" spans="1:3" x14ac:dyDescent="0.25">
      <c r="A303" s="27">
        <v>42225</v>
      </c>
      <c r="B303" s="5">
        <v>90</v>
      </c>
      <c r="C303" s="25">
        <v>294</v>
      </c>
    </row>
    <row r="304" spans="1:3" x14ac:dyDescent="0.25">
      <c r="A304" s="27">
        <v>42226</v>
      </c>
      <c r="B304" s="5">
        <v>71</v>
      </c>
      <c r="C304" s="25">
        <v>288</v>
      </c>
    </row>
    <row r="305" spans="1:3" x14ac:dyDescent="0.25">
      <c r="A305" s="27">
        <v>42227</v>
      </c>
      <c r="B305" s="5">
        <v>97</v>
      </c>
      <c r="C305" s="25">
        <v>740</v>
      </c>
    </row>
    <row r="306" spans="1:3" x14ac:dyDescent="0.25">
      <c r="A306" s="27">
        <v>42228</v>
      </c>
      <c r="B306" s="5">
        <v>100</v>
      </c>
      <c r="C306" s="25">
        <v>646.25</v>
      </c>
    </row>
    <row r="307" spans="1:3" x14ac:dyDescent="0.25">
      <c r="A307" s="27">
        <v>42229</v>
      </c>
      <c r="B307" s="5">
        <v>96</v>
      </c>
      <c r="C307" s="25">
        <v>337.5</v>
      </c>
    </row>
    <row r="308" spans="1:3" x14ac:dyDescent="0.25">
      <c r="A308" s="27">
        <v>42230</v>
      </c>
      <c r="B308" s="5">
        <v>75</v>
      </c>
      <c r="C308" s="25">
        <v>154</v>
      </c>
    </row>
    <row r="309" spans="1:3" x14ac:dyDescent="0.25">
      <c r="A309" s="27">
        <v>42231</v>
      </c>
      <c r="B309" s="5">
        <v>80</v>
      </c>
      <c r="C309" s="25">
        <v>153</v>
      </c>
    </row>
    <row r="310" spans="1:3" x14ac:dyDescent="0.25">
      <c r="A310" s="27">
        <v>42232</v>
      </c>
      <c r="B310" s="5">
        <v>74</v>
      </c>
      <c r="C310" s="25">
        <v>207</v>
      </c>
    </row>
    <row r="311" spans="1:3" x14ac:dyDescent="0.25">
      <c r="A311" s="27">
        <v>42233</v>
      </c>
      <c r="B311" s="5">
        <v>84</v>
      </c>
      <c r="C311" s="25">
        <v>151</v>
      </c>
    </row>
    <row r="312" spans="1:3" x14ac:dyDescent="0.25">
      <c r="A312" s="27">
        <v>42234</v>
      </c>
      <c r="B312" s="5">
        <v>94</v>
      </c>
      <c r="C312" s="25">
        <v>308</v>
      </c>
    </row>
    <row r="313" spans="1:3" x14ac:dyDescent="0.25">
      <c r="A313" s="27">
        <v>42235</v>
      </c>
      <c r="B313" s="5">
        <v>99</v>
      </c>
      <c r="C313" s="25">
        <v>285</v>
      </c>
    </row>
    <row r="314" spans="1:3" x14ac:dyDescent="0.25">
      <c r="A314" s="27">
        <v>42236</v>
      </c>
      <c r="B314" s="5">
        <v>94</v>
      </c>
      <c r="C314" s="25">
        <v>422</v>
      </c>
    </row>
    <row r="315" spans="1:3" x14ac:dyDescent="0.25">
      <c r="A315" s="27">
        <v>42237</v>
      </c>
      <c r="B315" s="5">
        <v>95</v>
      </c>
      <c r="C315" s="25">
        <v>400</v>
      </c>
    </row>
    <row r="316" spans="1:3" x14ac:dyDescent="0.25">
      <c r="A316" s="27">
        <v>42238</v>
      </c>
      <c r="B316" s="5">
        <v>88</v>
      </c>
      <c r="C316" s="25">
        <v>426</v>
      </c>
    </row>
    <row r="317" spans="1:3" x14ac:dyDescent="0.25">
      <c r="A317" s="27">
        <v>42239</v>
      </c>
      <c r="B317" s="5">
        <v>83</v>
      </c>
      <c r="C317" s="25">
        <v>182</v>
      </c>
    </row>
    <row r="318" spans="1:3" x14ac:dyDescent="0.25">
      <c r="A318" s="27">
        <v>42240</v>
      </c>
      <c r="B318" s="5">
        <v>89</v>
      </c>
      <c r="C318" s="25">
        <v>201</v>
      </c>
    </row>
    <row r="319" spans="1:3" x14ac:dyDescent="0.25">
      <c r="A319" s="27">
        <v>42241</v>
      </c>
      <c r="B319" s="5">
        <v>79</v>
      </c>
      <c r="C319" s="25">
        <v>294</v>
      </c>
    </row>
    <row r="320" spans="1:3" x14ac:dyDescent="0.25">
      <c r="A320" s="27">
        <v>42242</v>
      </c>
      <c r="B320" s="5">
        <v>92</v>
      </c>
      <c r="C320" s="25">
        <v>244</v>
      </c>
    </row>
    <row r="321" spans="1:3" x14ac:dyDescent="0.25">
      <c r="A321" s="27">
        <v>42243</v>
      </c>
      <c r="B321" s="5">
        <v>100</v>
      </c>
      <c r="C321" s="25">
        <v>379.5</v>
      </c>
    </row>
    <row r="322" spans="1:3" x14ac:dyDescent="0.25">
      <c r="A322" s="27">
        <v>42244</v>
      </c>
      <c r="B322" s="5">
        <v>80</v>
      </c>
      <c r="C322" s="25">
        <v>257</v>
      </c>
    </row>
    <row r="323" spans="1:3" x14ac:dyDescent="0.25">
      <c r="A323" s="27">
        <v>42245</v>
      </c>
      <c r="B323" s="5">
        <v>97</v>
      </c>
      <c r="C323" s="25">
        <v>590</v>
      </c>
    </row>
    <row r="324" spans="1:3" x14ac:dyDescent="0.25">
      <c r="A324" s="27">
        <v>42246</v>
      </c>
      <c r="B324" s="5">
        <v>70</v>
      </c>
      <c r="C324" s="25">
        <v>199</v>
      </c>
    </row>
    <row r="325" spans="1:3" x14ac:dyDescent="0.25">
      <c r="A325" s="27">
        <v>42247</v>
      </c>
      <c r="B325" s="5">
        <v>90</v>
      </c>
      <c r="C325" s="25">
        <v>248</v>
      </c>
    </row>
    <row r="326" spans="1:3" x14ac:dyDescent="0.25">
      <c r="A326" s="27">
        <v>42248</v>
      </c>
      <c r="B326" s="5">
        <v>75</v>
      </c>
      <c r="C326" s="25">
        <v>106</v>
      </c>
    </row>
    <row r="327" spans="1:3" x14ac:dyDescent="0.25">
      <c r="A327" s="27">
        <v>42249</v>
      </c>
      <c r="B327" s="5">
        <v>86</v>
      </c>
      <c r="C327" s="25">
        <v>217.5</v>
      </c>
    </row>
    <row r="328" spans="1:3" x14ac:dyDescent="0.25">
      <c r="A328" s="27">
        <v>42250</v>
      </c>
      <c r="B328" s="5">
        <v>91</v>
      </c>
      <c r="C328" s="25">
        <v>328</v>
      </c>
    </row>
    <row r="329" spans="1:3" x14ac:dyDescent="0.25">
      <c r="A329" s="27">
        <v>42251</v>
      </c>
      <c r="B329" s="5">
        <v>80</v>
      </c>
      <c r="C329" s="25">
        <v>133</v>
      </c>
    </row>
    <row r="330" spans="1:3" x14ac:dyDescent="0.25">
      <c r="A330" s="27">
        <v>42252</v>
      </c>
      <c r="B330" s="5">
        <v>73</v>
      </c>
      <c r="C330" s="25">
        <v>118</v>
      </c>
    </row>
    <row r="331" spans="1:3" x14ac:dyDescent="0.25">
      <c r="A331" s="27">
        <v>42253</v>
      </c>
      <c r="B331" s="5">
        <v>85</v>
      </c>
      <c r="C331" s="25">
        <v>442.5</v>
      </c>
    </row>
    <row r="332" spans="1:3" x14ac:dyDescent="0.25">
      <c r="A332" s="27">
        <v>42254</v>
      </c>
      <c r="B332" s="5">
        <v>95</v>
      </c>
      <c r="C332" s="25">
        <v>455</v>
      </c>
    </row>
    <row r="333" spans="1:3" x14ac:dyDescent="0.25">
      <c r="A333" s="27">
        <v>42255</v>
      </c>
      <c r="B333" s="5">
        <v>75</v>
      </c>
      <c r="C333" s="25">
        <v>188</v>
      </c>
    </row>
    <row r="334" spans="1:3" x14ac:dyDescent="0.25">
      <c r="A334" s="27">
        <v>42256</v>
      </c>
      <c r="B334" s="5">
        <v>87</v>
      </c>
      <c r="C334" s="25">
        <v>255</v>
      </c>
    </row>
    <row r="335" spans="1:3" x14ac:dyDescent="0.25">
      <c r="A335" s="27">
        <v>42257</v>
      </c>
      <c r="B335" s="5">
        <v>80</v>
      </c>
      <c r="C335" s="25">
        <v>294</v>
      </c>
    </row>
    <row r="336" spans="1:3" x14ac:dyDescent="0.25">
      <c r="A336" s="27">
        <v>42258</v>
      </c>
      <c r="B336" s="5">
        <v>88</v>
      </c>
      <c r="C336" s="25">
        <v>304.5</v>
      </c>
    </row>
    <row r="337" spans="1:3" x14ac:dyDescent="0.25">
      <c r="A337" s="27">
        <v>42259</v>
      </c>
      <c r="B337" s="5">
        <v>75</v>
      </c>
      <c r="C337" s="25">
        <v>138</v>
      </c>
    </row>
    <row r="338" spans="1:3" x14ac:dyDescent="0.25">
      <c r="A338" s="27">
        <v>42260</v>
      </c>
      <c r="B338" s="5">
        <v>68</v>
      </c>
      <c r="C338" s="25">
        <v>253</v>
      </c>
    </row>
    <row r="339" spans="1:3" x14ac:dyDescent="0.25">
      <c r="A339" s="27">
        <v>42261</v>
      </c>
      <c r="B339" s="5">
        <v>70</v>
      </c>
      <c r="C339" s="25">
        <v>180</v>
      </c>
    </row>
    <row r="340" spans="1:3" x14ac:dyDescent="0.25">
      <c r="A340" s="27">
        <v>42262</v>
      </c>
      <c r="B340" s="5">
        <v>76</v>
      </c>
      <c r="C340" s="25">
        <v>210</v>
      </c>
    </row>
    <row r="341" spans="1:3" x14ac:dyDescent="0.25">
      <c r="A341" s="27">
        <v>42263</v>
      </c>
      <c r="B341" s="5">
        <v>87</v>
      </c>
      <c r="C341" s="25">
        <v>436.5</v>
      </c>
    </row>
    <row r="342" spans="1:3" x14ac:dyDescent="0.25">
      <c r="A342" s="27">
        <v>42264</v>
      </c>
      <c r="B342" s="5">
        <v>90</v>
      </c>
      <c r="C342" s="25">
        <v>456</v>
      </c>
    </row>
    <row r="343" spans="1:3" x14ac:dyDescent="0.25">
      <c r="A343" s="27">
        <v>42265</v>
      </c>
      <c r="B343" s="5">
        <v>67</v>
      </c>
      <c r="C343" s="25">
        <v>273</v>
      </c>
    </row>
    <row r="344" spans="1:3" x14ac:dyDescent="0.25">
      <c r="A344" s="27">
        <v>42266</v>
      </c>
      <c r="B344" s="5">
        <v>70</v>
      </c>
      <c r="C344" s="25">
        <v>283</v>
      </c>
    </row>
    <row r="345" spans="1:3" x14ac:dyDescent="0.25">
      <c r="A345" s="27">
        <v>42267</v>
      </c>
      <c r="B345" s="5">
        <v>97</v>
      </c>
      <c r="C345" s="25">
        <v>345</v>
      </c>
    </row>
    <row r="346" spans="1:3" x14ac:dyDescent="0.25">
      <c r="A346" s="27">
        <v>42268</v>
      </c>
      <c r="B346" s="5">
        <v>90</v>
      </c>
      <c r="C346" s="25">
        <v>232</v>
      </c>
    </row>
    <row r="347" spans="1:3" x14ac:dyDescent="0.25">
      <c r="A347" s="27">
        <v>42269</v>
      </c>
      <c r="B347" s="5">
        <v>86</v>
      </c>
      <c r="C347" s="25">
        <v>301.5</v>
      </c>
    </row>
    <row r="348" spans="1:3" x14ac:dyDescent="0.25">
      <c r="A348" s="27">
        <v>42270</v>
      </c>
      <c r="B348" s="5">
        <v>83</v>
      </c>
      <c r="C348" s="25">
        <v>298</v>
      </c>
    </row>
    <row r="349" spans="1:3" x14ac:dyDescent="0.25">
      <c r="A349" s="27">
        <v>42271</v>
      </c>
      <c r="B349" s="5">
        <v>69</v>
      </c>
      <c r="C349" s="25">
        <v>283</v>
      </c>
    </row>
    <row r="350" spans="1:3" x14ac:dyDescent="0.25">
      <c r="A350" s="27">
        <v>42272</v>
      </c>
      <c r="B350" s="5">
        <v>68</v>
      </c>
      <c r="C350" s="25">
        <v>193</v>
      </c>
    </row>
    <row r="351" spans="1:3" x14ac:dyDescent="0.25">
      <c r="A351" s="27">
        <v>42273</v>
      </c>
      <c r="B351" s="5">
        <v>95</v>
      </c>
      <c r="C351" s="25">
        <v>742.5</v>
      </c>
    </row>
    <row r="352" spans="1:3" x14ac:dyDescent="0.25">
      <c r="A352" s="27">
        <v>42274</v>
      </c>
      <c r="B352" s="5">
        <v>93</v>
      </c>
      <c r="C352" s="25">
        <v>528</v>
      </c>
    </row>
    <row r="353" spans="1:3" x14ac:dyDescent="0.25">
      <c r="A353" s="27">
        <v>42275</v>
      </c>
      <c r="B353" s="5">
        <v>79</v>
      </c>
      <c r="C353" s="25">
        <v>204</v>
      </c>
    </row>
    <row r="354" spans="1:3" x14ac:dyDescent="0.25">
      <c r="A354" s="27">
        <v>42276</v>
      </c>
      <c r="B354" s="5">
        <v>87</v>
      </c>
      <c r="C354" s="25">
        <v>180</v>
      </c>
    </row>
    <row r="355" spans="1:3" x14ac:dyDescent="0.25">
      <c r="A355" s="27">
        <v>42277</v>
      </c>
      <c r="B355" s="5">
        <v>79</v>
      </c>
      <c r="C355" s="25">
        <v>230</v>
      </c>
    </row>
    <row r="356" spans="1:3" x14ac:dyDescent="0.25">
      <c r="A356" s="27">
        <v>42278</v>
      </c>
      <c r="B356" s="5">
        <v>85</v>
      </c>
      <c r="C356" s="25">
        <v>393</v>
      </c>
    </row>
    <row r="357" spans="1:3" x14ac:dyDescent="0.25">
      <c r="A357" s="27">
        <v>42279</v>
      </c>
      <c r="B357" s="5">
        <v>89</v>
      </c>
      <c r="C357" s="25">
        <v>310.5</v>
      </c>
    </row>
    <row r="358" spans="1:3" x14ac:dyDescent="0.25">
      <c r="A358" s="27">
        <v>42280</v>
      </c>
      <c r="B358" s="5">
        <v>71</v>
      </c>
      <c r="C358" s="25">
        <v>298</v>
      </c>
    </row>
    <row r="359" spans="1:3" x14ac:dyDescent="0.25">
      <c r="A359" s="27">
        <v>42281</v>
      </c>
      <c r="B359" s="5">
        <v>58</v>
      </c>
      <c r="C359" s="25">
        <v>424.5</v>
      </c>
    </row>
    <row r="360" spans="1:3" x14ac:dyDescent="0.25">
      <c r="A360" s="27">
        <v>42282</v>
      </c>
      <c r="B360" s="5">
        <v>66</v>
      </c>
      <c r="C360" s="25">
        <v>116</v>
      </c>
    </row>
    <row r="361" spans="1:3" x14ac:dyDescent="0.25">
      <c r="A361" s="27">
        <v>42283</v>
      </c>
      <c r="B361" s="5">
        <v>82</v>
      </c>
      <c r="C361" s="25">
        <v>288</v>
      </c>
    </row>
    <row r="362" spans="1:3" x14ac:dyDescent="0.25">
      <c r="A362" s="27">
        <v>42284</v>
      </c>
      <c r="B362" s="5">
        <v>56</v>
      </c>
      <c r="C362" s="25">
        <v>318</v>
      </c>
    </row>
    <row r="363" spans="1:3" x14ac:dyDescent="0.25">
      <c r="A363" s="27">
        <v>42285</v>
      </c>
      <c r="B363" s="5">
        <v>81</v>
      </c>
      <c r="C363" s="25">
        <v>291</v>
      </c>
    </row>
    <row r="364" spans="1:3" x14ac:dyDescent="0.25">
      <c r="A364" s="27">
        <v>42286</v>
      </c>
      <c r="B364" s="5">
        <v>57</v>
      </c>
      <c r="C364" s="25">
        <v>418.5</v>
      </c>
    </row>
    <row r="365" spans="1:3" x14ac:dyDescent="0.25">
      <c r="A365" s="27">
        <v>42287</v>
      </c>
      <c r="B365" s="5">
        <v>59</v>
      </c>
      <c r="C365" s="25">
        <v>159</v>
      </c>
    </row>
    <row r="366" spans="1:3" x14ac:dyDescent="0.25">
      <c r="A366" s="27">
        <v>42288</v>
      </c>
      <c r="B366" s="5">
        <v>54</v>
      </c>
      <c r="C366" s="25">
        <v>504</v>
      </c>
    </row>
    <row r="367" spans="1:3" x14ac:dyDescent="0.25">
      <c r="A367" s="27">
        <v>42289</v>
      </c>
      <c r="B367" s="5">
        <v>88</v>
      </c>
      <c r="C367" s="25">
        <v>231</v>
      </c>
    </row>
    <row r="368" spans="1:3" x14ac:dyDescent="0.25">
      <c r="A368" s="27">
        <v>42290</v>
      </c>
      <c r="B368" s="5">
        <v>83</v>
      </c>
      <c r="C368" s="25">
        <v>290</v>
      </c>
    </row>
    <row r="369" spans="1:3" x14ac:dyDescent="0.25">
      <c r="A369" s="27">
        <v>42291</v>
      </c>
      <c r="B369" s="5">
        <v>85</v>
      </c>
      <c r="C369" s="25">
        <v>303</v>
      </c>
    </row>
    <row r="370" spans="1:3" x14ac:dyDescent="0.25">
      <c r="A370" s="27">
        <v>42292</v>
      </c>
      <c r="B370" s="5">
        <v>85</v>
      </c>
      <c r="C370" s="25">
        <v>223.5</v>
      </c>
    </row>
    <row r="371" spans="1:3" x14ac:dyDescent="0.25">
      <c r="A371" s="27">
        <v>42293</v>
      </c>
      <c r="B371" s="5">
        <v>81</v>
      </c>
      <c r="C371" s="25">
        <v>300</v>
      </c>
    </row>
    <row r="372" spans="1:3" x14ac:dyDescent="0.25">
      <c r="A372" s="27">
        <v>42294</v>
      </c>
      <c r="B372" s="5">
        <v>73</v>
      </c>
      <c r="C372" s="25">
        <v>276</v>
      </c>
    </row>
    <row r="373" spans="1:3" x14ac:dyDescent="0.25">
      <c r="A373" s="27">
        <v>42295</v>
      </c>
      <c r="B373" s="5">
        <v>71</v>
      </c>
      <c r="C373" s="25">
        <v>142</v>
      </c>
    </row>
    <row r="374" spans="1:3" x14ac:dyDescent="0.25">
      <c r="A374" s="27">
        <v>42296</v>
      </c>
      <c r="B374" s="5">
        <v>87</v>
      </c>
      <c r="C374" s="25">
        <v>285</v>
      </c>
    </row>
    <row r="375" spans="1:3" x14ac:dyDescent="0.25">
      <c r="A375" s="27">
        <v>42297</v>
      </c>
      <c r="B375" s="5">
        <v>86</v>
      </c>
      <c r="C375" s="25">
        <v>396</v>
      </c>
    </row>
    <row r="376" spans="1:3" x14ac:dyDescent="0.25">
      <c r="A376" s="27">
        <v>42298</v>
      </c>
      <c r="B376" s="5">
        <v>79</v>
      </c>
      <c r="C376" s="25">
        <v>265</v>
      </c>
    </row>
    <row r="377" spans="1:3" x14ac:dyDescent="0.25">
      <c r="A377" s="27">
        <v>42299</v>
      </c>
      <c r="B377" s="5">
        <v>61</v>
      </c>
      <c r="C377" s="25">
        <v>151.5</v>
      </c>
    </row>
    <row r="378" spans="1:3" x14ac:dyDescent="0.25">
      <c r="A378" s="27">
        <v>42300</v>
      </c>
      <c r="B378" s="5">
        <v>60</v>
      </c>
      <c r="C378" s="25">
        <v>361.5</v>
      </c>
    </row>
    <row r="379" spans="1:3" x14ac:dyDescent="0.25">
      <c r="A379" s="27">
        <v>42301</v>
      </c>
      <c r="B379" s="5">
        <v>78</v>
      </c>
      <c r="C379" s="25">
        <v>210</v>
      </c>
    </row>
    <row r="380" spans="1:3" x14ac:dyDescent="0.25">
      <c r="A380" s="27">
        <v>42302</v>
      </c>
      <c r="B380" s="5">
        <v>81</v>
      </c>
      <c r="C380" s="25">
        <v>288</v>
      </c>
    </row>
    <row r="381" spans="1:3" x14ac:dyDescent="0.25">
      <c r="A381" s="27">
        <v>42303</v>
      </c>
      <c r="B381" s="5">
        <v>79</v>
      </c>
      <c r="C381" s="25">
        <v>174</v>
      </c>
    </row>
    <row r="382" spans="1:3" x14ac:dyDescent="0.25">
      <c r="A382" s="27">
        <v>42304</v>
      </c>
      <c r="B382" s="5">
        <v>68</v>
      </c>
      <c r="C382" s="25">
        <v>260</v>
      </c>
    </row>
    <row r="383" spans="1:3" x14ac:dyDescent="0.25">
      <c r="A383" s="27">
        <v>42305</v>
      </c>
      <c r="B383" s="5">
        <v>68</v>
      </c>
      <c r="C383" s="25">
        <v>197</v>
      </c>
    </row>
    <row r="384" spans="1:3" x14ac:dyDescent="0.25">
      <c r="A384" s="27">
        <v>42306</v>
      </c>
      <c r="B384" s="5">
        <v>60</v>
      </c>
      <c r="C384" s="25">
        <v>276</v>
      </c>
    </row>
    <row r="385" spans="1:3" x14ac:dyDescent="0.25">
      <c r="A385" s="27">
        <v>42307</v>
      </c>
      <c r="B385" s="5">
        <v>73</v>
      </c>
      <c r="C385" s="25">
        <v>137</v>
      </c>
    </row>
    <row r="386" spans="1:3" x14ac:dyDescent="0.25">
      <c r="A386" s="27">
        <v>42308</v>
      </c>
      <c r="B386" s="5">
        <v>74</v>
      </c>
      <c r="C386" s="25">
        <v>132</v>
      </c>
    </row>
    <row r="387" spans="1:3" x14ac:dyDescent="0.25">
      <c r="A387" s="27">
        <v>42309</v>
      </c>
      <c r="B387" s="5">
        <v>46</v>
      </c>
      <c r="C387" s="25">
        <v>224</v>
      </c>
    </row>
    <row r="388" spans="1:3" x14ac:dyDescent="0.25">
      <c r="A388" s="27">
        <v>42310</v>
      </c>
      <c r="B388" s="5">
        <v>66</v>
      </c>
      <c r="C388" s="25">
        <v>131</v>
      </c>
    </row>
    <row r="389" spans="1:3" x14ac:dyDescent="0.25">
      <c r="A389" s="27">
        <v>42311</v>
      </c>
      <c r="B389" s="5">
        <v>50</v>
      </c>
      <c r="C389" s="25">
        <v>210</v>
      </c>
    </row>
    <row r="390" spans="1:3" x14ac:dyDescent="0.25">
      <c r="A390" s="27">
        <v>42312</v>
      </c>
      <c r="B390" s="5">
        <v>49</v>
      </c>
      <c r="C390" s="25">
        <v>498</v>
      </c>
    </row>
    <row r="391" spans="1:3" x14ac:dyDescent="0.25">
      <c r="A391" s="27">
        <v>42313</v>
      </c>
      <c r="B391" s="5">
        <v>68</v>
      </c>
      <c r="C391" s="25">
        <v>284</v>
      </c>
    </row>
    <row r="392" spans="1:3" x14ac:dyDescent="0.25">
      <c r="A392" s="27">
        <v>42314</v>
      </c>
      <c r="B392" s="5">
        <v>63</v>
      </c>
      <c r="C392" s="25">
        <v>150</v>
      </c>
    </row>
    <row r="393" spans="1:3" x14ac:dyDescent="0.25">
      <c r="A393" s="27">
        <v>42315</v>
      </c>
      <c r="B393" s="5">
        <v>57</v>
      </c>
      <c r="C393" s="25">
        <v>289.5</v>
      </c>
    </row>
    <row r="394" spans="1:3" x14ac:dyDescent="0.25">
      <c r="A394" s="27">
        <v>42316</v>
      </c>
      <c r="B394" s="5">
        <v>62</v>
      </c>
      <c r="C394" s="25">
        <v>237</v>
      </c>
    </row>
    <row r="395" spans="1:3" x14ac:dyDescent="0.25">
      <c r="A395" s="27">
        <v>42317</v>
      </c>
      <c r="B395" s="5">
        <v>66</v>
      </c>
      <c r="C395" s="25">
        <v>136</v>
      </c>
    </row>
    <row r="396" spans="1:3" x14ac:dyDescent="0.25">
      <c r="A396" s="27">
        <v>42318</v>
      </c>
      <c r="B396" s="5">
        <v>62</v>
      </c>
      <c r="C396" s="25">
        <v>424.5</v>
      </c>
    </row>
    <row r="397" spans="1:3" x14ac:dyDescent="0.25">
      <c r="A397" s="27">
        <v>42319</v>
      </c>
      <c r="B397" s="5">
        <v>53</v>
      </c>
      <c r="C397" s="25">
        <v>574</v>
      </c>
    </row>
    <row r="398" spans="1:3" x14ac:dyDescent="0.25">
      <c r="A398" s="27">
        <v>42320</v>
      </c>
      <c r="B398" s="5">
        <v>63</v>
      </c>
      <c r="C398" s="25">
        <v>391.5</v>
      </c>
    </row>
    <row r="399" spans="1:3" x14ac:dyDescent="0.25">
      <c r="A399" s="27">
        <v>42321</v>
      </c>
      <c r="B399" s="5">
        <v>61</v>
      </c>
      <c r="C399" s="25">
        <v>382.5</v>
      </c>
    </row>
    <row r="400" spans="1:3" x14ac:dyDescent="0.25">
      <c r="A400" s="27">
        <v>42322</v>
      </c>
      <c r="B400" s="5">
        <v>64</v>
      </c>
      <c r="C400" s="25">
        <v>436.5</v>
      </c>
    </row>
    <row r="401" spans="1:3" x14ac:dyDescent="0.25">
      <c r="A401" s="27">
        <v>42323</v>
      </c>
      <c r="B401" s="5">
        <v>51</v>
      </c>
      <c r="C401" s="25">
        <v>578</v>
      </c>
    </row>
    <row r="402" spans="1:3" x14ac:dyDescent="0.25">
      <c r="A402" s="27">
        <v>42324</v>
      </c>
      <c r="B402" s="5">
        <v>56</v>
      </c>
      <c r="C402" s="25">
        <v>328.5</v>
      </c>
    </row>
    <row r="403" spans="1:3" x14ac:dyDescent="0.25">
      <c r="A403" s="27">
        <v>42325</v>
      </c>
      <c r="B403" s="5">
        <v>54</v>
      </c>
      <c r="C403" s="25">
        <v>590</v>
      </c>
    </row>
    <row r="404" spans="1:3" x14ac:dyDescent="0.25">
      <c r="A404" s="27">
        <v>42326</v>
      </c>
      <c r="B404" s="5">
        <v>53</v>
      </c>
      <c r="C404" s="25">
        <v>446</v>
      </c>
    </row>
    <row r="405" spans="1:3" x14ac:dyDescent="0.25">
      <c r="A405" s="27">
        <v>42327</v>
      </c>
      <c r="B405" s="5">
        <v>50</v>
      </c>
      <c r="C405" s="25">
        <v>226</v>
      </c>
    </row>
    <row r="406" spans="1:3" x14ac:dyDescent="0.25">
      <c r="A406" s="27">
        <v>42328</v>
      </c>
      <c r="B406" s="5">
        <v>68</v>
      </c>
      <c r="C406" s="25">
        <v>231</v>
      </c>
    </row>
    <row r="407" spans="1:3" x14ac:dyDescent="0.25">
      <c r="A407" s="27">
        <v>42329</v>
      </c>
      <c r="B407" s="5">
        <v>58</v>
      </c>
      <c r="C407" s="25">
        <v>315</v>
      </c>
    </row>
    <row r="408" spans="1:3" x14ac:dyDescent="0.25">
      <c r="A408" s="27">
        <v>42330</v>
      </c>
      <c r="B408" s="5">
        <v>49</v>
      </c>
      <c r="C408" s="25">
        <v>220</v>
      </c>
    </row>
    <row r="409" spans="1:3" x14ac:dyDescent="0.25">
      <c r="A409" s="27">
        <v>42331</v>
      </c>
      <c r="B409" s="5">
        <v>67</v>
      </c>
      <c r="C409" s="25">
        <v>264</v>
      </c>
    </row>
    <row r="410" spans="1:3" x14ac:dyDescent="0.25">
      <c r="A410" s="27">
        <v>42332</v>
      </c>
      <c r="B410" s="5">
        <v>49</v>
      </c>
      <c r="C410" s="25">
        <v>358</v>
      </c>
    </row>
    <row r="411" spans="1:3" x14ac:dyDescent="0.25">
      <c r="A411" s="27">
        <v>42333</v>
      </c>
      <c r="B411" s="5">
        <v>47</v>
      </c>
      <c r="C411" s="25">
        <v>498</v>
      </c>
    </row>
    <row r="412" spans="1:3" x14ac:dyDescent="0.25">
      <c r="A412" s="27">
        <v>42334</v>
      </c>
      <c r="B412" s="5">
        <v>49</v>
      </c>
      <c r="C412" s="25">
        <v>448</v>
      </c>
    </row>
    <row r="413" spans="1:3" x14ac:dyDescent="0.25">
      <c r="A413" s="27">
        <v>42335</v>
      </c>
      <c r="B413" s="5">
        <v>47</v>
      </c>
      <c r="C413" s="25">
        <v>578</v>
      </c>
    </row>
    <row r="414" spans="1:3" x14ac:dyDescent="0.25">
      <c r="A414" s="27">
        <v>42336</v>
      </c>
      <c r="B414" s="5">
        <v>62</v>
      </c>
      <c r="C414" s="25">
        <v>402</v>
      </c>
    </row>
    <row r="415" spans="1:3" x14ac:dyDescent="0.25">
      <c r="A415" s="27">
        <v>42337</v>
      </c>
      <c r="B415" s="5">
        <v>47</v>
      </c>
      <c r="C415" s="25">
        <v>466</v>
      </c>
    </row>
    <row r="416" spans="1:3" x14ac:dyDescent="0.25">
      <c r="A416" s="27">
        <v>42338</v>
      </c>
      <c r="B416" s="5">
        <v>49</v>
      </c>
      <c r="C416" s="25">
        <v>330</v>
      </c>
    </row>
    <row r="417" spans="1:3" x14ac:dyDescent="0.25">
      <c r="A417" s="27">
        <v>42339</v>
      </c>
      <c r="B417" s="5">
        <v>64</v>
      </c>
      <c r="C417" s="25">
        <v>214.5</v>
      </c>
    </row>
    <row r="418" spans="1:3" x14ac:dyDescent="0.25">
      <c r="A418" s="27">
        <v>42340</v>
      </c>
      <c r="B418" s="5">
        <v>62</v>
      </c>
      <c r="C418" s="25">
        <v>190.5</v>
      </c>
    </row>
    <row r="419" spans="1:3" x14ac:dyDescent="0.25">
      <c r="A419" s="27">
        <v>42341</v>
      </c>
      <c r="B419" s="5">
        <v>60</v>
      </c>
      <c r="C419" s="25">
        <v>270</v>
      </c>
    </row>
    <row r="420" spans="1:3" x14ac:dyDescent="0.25">
      <c r="A420" s="27">
        <v>42342</v>
      </c>
      <c r="B420" s="5">
        <v>66</v>
      </c>
      <c r="C420" s="25">
        <v>109</v>
      </c>
    </row>
    <row r="421" spans="1:3" x14ac:dyDescent="0.25">
      <c r="A421" s="27">
        <v>42343</v>
      </c>
      <c r="B421" s="5">
        <v>62</v>
      </c>
      <c r="C421" s="25">
        <v>384</v>
      </c>
    </row>
    <row r="422" spans="1:3" x14ac:dyDescent="0.25">
      <c r="A422" s="27">
        <v>42344</v>
      </c>
      <c r="B422" s="5">
        <v>66</v>
      </c>
      <c r="C422" s="25">
        <v>286</v>
      </c>
    </row>
    <row r="423" spans="1:3" x14ac:dyDescent="0.25">
      <c r="A423" s="27">
        <v>42345</v>
      </c>
      <c r="B423" s="5">
        <v>49</v>
      </c>
      <c r="C423" s="25">
        <v>278</v>
      </c>
    </row>
    <row r="424" spans="1:3" x14ac:dyDescent="0.25">
      <c r="A424" s="27">
        <v>42346</v>
      </c>
      <c r="B424" s="5">
        <v>62</v>
      </c>
      <c r="C424" s="25">
        <v>264</v>
      </c>
    </row>
    <row r="425" spans="1:3" x14ac:dyDescent="0.25">
      <c r="A425" s="27">
        <v>42347</v>
      </c>
      <c r="B425" s="5">
        <v>65</v>
      </c>
      <c r="C425" s="25">
        <v>179</v>
      </c>
    </row>
    <row r="426" spans="1:3" x14ac:dyDescent="0.25">
      <c r="A426" s="27">
        <v>42348</v>
      </c>
      <c r="B426" s="5">
        <v>62</v>
      </c>
      <c r="C426" s="25">
        <v>265.5</v>
      </c>
    </row>
    <row r="427" spans="1:3" x14ac:dyDescent="0.25">
      <c r="A427" s="27">
        <v>42349</v>
      </c>
      <c r="B427" s="5">
        <v>61</v>
      </c>
      <c r="C427" s="25">
        <v>357</v>
      </c>
    </row>
    <row r="428" spans="1:3" x14ac:dyDescent="0.25">
      <c r="A428" s="27">
        <v>42350</v>
      </c>
      <c r="B428" s="5">
        <v>31</v>
      </c>
      <c r="C428" s="25">
        <v>737.5</v>
      </c>
    </row>
    <row r="429" spans="1:3" x14ac:dyDescent="0.25">
      <c r="A429" s="27">
        <v>42351</v>
      </c>
      <c r="B429" s="5">
        <v>53</v>
      </c>
      <c r="C429" s="25">
        <v>272</v>
      </c>
    </row>
    <row r="430" spans="1:3" x14ac:dyDescent="0.25">
      <c r="A430" s="27">
        <v>42352</v>
      </c>
      <c r="B430" s="5">
        <v>52</v>
      </c>
      <c r="C430" s="25">
        <v>236</v>
      </c>
    </row>
    <row r="431" spans="1:3" x14ac:dyDescent="0.25">
      <c r="A431" s="27">
        <v>42353</v>
      </c>
      <c r="B431" s="5">
        <v>55</v>
      </c>
      <c r="C431" s="25">
        <v>267</v>
      </c>
    </row>
    <row r="432" spans="1:3" x14ac:dyDescent="0.25">
      <c r="A432" s="27">
        <v>42354</v>
      </c>
      <c r="B432" s="5">
        <v>61</v>
      </c>
      <c r="C432" s="25">
        <v>450</v>
      </c>
    </row>
    <row r="433" spans="1:3" x14ac:dyDescent="0.25">
      <c r="A433" s="27">
        <v>42355</v>
      </c>
      <c r="B433" s="5">
        <v>50</v>
      </c>
      <c r="C433" s="25">
        <v>486</v>
      </c>
    </row>
    <row r="434" spans="1:3" x14ac:dyDescent="0.25">
      <c r="A434" s="27">
        <v>42356</v>
      </c>
      <c r="B434" s="5">
        <v>55</v>
      </c>
      <c r="C434" s="25">
        <v>217.5</v>
      </c>
    </row>
    <row r="435" spans="1:3" x14ac:dyDescent="0.25">
      <c r="A435" s="27">
        <v>42357</v>
      </c>
      <c r="B435" s="5">
        <v>60</v>
      </c>
      <c r="C435" s="25">
        <v>274.5</v>
      </c>
    </row>
    <row r="436" spans="1:3" x14ac:dyDescent="0.25">
      <c r="A436" s="27">
        <v>42358</v>
      </c>
      <c r="B436" s="5">
        <v>43</v>
      </c>
      <c r="C436" s="25">
        <v>221.45</v>
      </c>
    </row>
    <row r="437" spans="1:3" x14ac:dyDescent="0.25">
      <c r="A437" s="27">
        <v>42359</v>
      </c>
      <c r="B437" s="5">
        <v>63</v>
      </c>
      <c r="C437" s="25">
        <v>174</v>
      </c>
    </row>
    <row r="438" spans="1:3" x14ac:dyDescent="0.25">
      <c r="A438" s="27">
        <v>42360</v>
      </c>
      <c r="B438" s="5">
        <v>49</v>
      </c>
      <c r="C438" s="25">
        <v>206</v>
      </c>
    </row>
    <row r="439" spans="1:3" x14ac:dyDescent="0.25">
      <c r="A439" s="27">
        <v>42361</v>
      </c>
      <c r="B439" s="5">
        <v>40</v>
      </c>
      <c r="C439" s="25">
        <v>539.65</v>
      </c>
    </row>
    <row r="440" spans="1:3" x14ac:dyDescent="0.25">
      <c r="A440" s="27">
        <v>42362</v>
      </c>
      <c r="B440" s="5">
        <v>33</v>
      </c>
      <c r="C440" s="25">
        <v>677.5</v>
      </c>
    </row>
    <row r="441" spans="1:3" x14ac:dyDescent="0.25">
      <c r="A441" s="27">
        <v>42363</v>
      </c>
      <c r="B441" s="5">
        <v>62</v>
      </c>
      <c r="C441" s="25">
        <v>157.5</v>
      </c>
    </row>
    <row r="442" spans="1:3" x14ac:dyDescent="0.25">
      <c r="A442" s="27">
        <v>42364</v>
      </c>
      <c r="B442" s="5">
        <v>32</v>
      </c>
      <c r="C442" s="25">
        <v>680</v>
      </c>
    </row>
    <row r="443" spans="1:3" x14ac:dyDescent="0.25">
      <c r="A443" s="27">
        <v>42365</v>
      </c>
      <c r="B443" s="5">
        <v>33</v>
      </c>
      <c r="C443" s="25">
        <v>580</v>
      </c>
    </row>
    <row r="444" spans="1:3" x14ac:dyDescent="0.25">
      <c r="A444" s="27">
        <v>42366</v>
      </c>
      <c r="B444" s="5">
        <v>52</v>
      </c>
      <c r="C444" s="25">
        <v>538</v>
      </c>
    </row>
    <row r="445" spans="1:3" x14ac:dyDescent="0.25">
      <c r="A445" s="27">
        <v>42367</v>
      </c>
      <c r="B445" s="5">
        <v>32</v>
      </c>
      <c r="C445" s="25">
        <v>252.5</v>
      </c>
    </row>
    <row r="446" spans="1:3" x14ac:dyDescent="0.25">
      <c r="A446" s="27">
        <v>42368</v>
      </c>
      <c r="B446" s="5">
        <v>59</v>
      </c>
      <c r="C446" s="25">
        <v>348</v>
      </c>
    </row>
    <row r="447" spans="1:3" x14ac:dyDescent="0.25">
      <c r="A447" s="27">
        <v>42369</v>
      </c>
      <c r="B447" s="5">
        <v>32</v>
      </c>
      <c r="C447" s="25">
        <v>387.5</v>
      </c>
    </row>
    <row r="451" spans="1:2" x14ac:dyDescent="0.25">
      <c r="A451" s="47" t="s">
        <v>150</v>
      </c>
      <c r="B451" s="48"/>
    </row>
    <row r="453" spans="1:2" x14ac:dyDescent="0.25">
      <c r="A453" s="40" t="s">
        <v>151</v>
      </c>
      <c r="B453" s="34">
        <f>PEARSON(B456:B462,A456:A462)</f>
        <v>1</v>
      </c>
    </row>
    <row r="455" spans="1:2" x14ac:dyDescent="0.25">
      <c r="A455" s="40" t="s">
        <v>152</v>
      </c>
      <c r="B455" s="40" t="s">
        <v>153</v>
      </c>
    </row>
    <row r="456" spans="1:2" x14ac:dyDescent="0.25">
      <c r="A456" s="5">
        <v>5</v>
      </c>
      <c r="B456" s="5">
        <f t="shared" ref="B456:B462" si="0">A456*15</f>
        <v>75</v>
      </c>
    </row>
    <row r="457" spans="1:2" x14ac:dyDescent="0.25">
      <c r="A457" s="5">
        <v>10</v>
      </c>
      <c r="B457" s="5">
        <f t="shared" si="0"/>
        <v>150</v>
      </c>
    </row>
    <row r="458" spans="1:2" x14ac:dyDescent="0.25">
      <c r="A458" s="5">
        <v>6</v>
      </c>
      <c r="B458" s="5">
        <f t="shared" si="0"/>
        <v>90</v>
      </c>
    </row>
    <row r="459" spans="1:2" x14ac:dyDescent="0.25">
      <c r="A459" s="5">
        <v>19</v>
      </c>
      <c r="B459" s="5">
        <f t="shared" si="0"/>
        <v>285</v>
      </c>
    </row>
    <row r="460" spans="1:2" x14ac:dyDescent="0.25">
      <c r="A460" s="5">
        <v>20</v>
      </c>
      <c r="B460" s="5">
        <f t="shared" si="0"/>
        <v>300</v>
      </c>
    </row>
    <row r="461" spans="1:2" x14ac:dyDescent="0.25">
      <c r="A461" s="5">
        <v>15</v>
      </c>
      <c r="B461" s="5">
        <f t="shared" si="0"/>
        <v>225</v>
      </c>
    </row>
    <row r="462" spans="1:2" x14ac:dyDescent="0.25">
      <c r="A462" s="5">
        <v>16</v>
      </c>
      <c r="B462" s="5">
        <f t="shared" si="0"/>
        <v>240</v>
      </c>
    </row>
    <row r="465" spans="1:2" x14ac:dyDescent="0.25">
      <c r="A465" s="47" t="s">
        <v>154</v>
      </c>
      <c r="B465" s="48"/>
    </row>
    <row r="467" spans="1:2" x14ac:dyDescent="0.25">
      <c r="A467" s="40" t="s">
        <v>151</v>
      </c>
      <c r="B467" s="34">
        <f>PEARSON(B470:B474,A470:A474)</f>
        <v>-0.99999999999999989</v>
      </c>
    </row>
    <row r="469" spans="1:2" x14ac:dyDescent="0.25">
      <c r="A469" s="40" t="s">
        <v>155</v>
      </c>
      <c r="B469" s="40" t="s">
        <v>156</v>
      </c>
    </row>
    <row r="470" spans="1:2" x14ac:dyDescent="0.25">
      <c r="A470" s="5">
        <v>25</v>
      </c>
      <c r="B470" s="5">
        <v>5</v>
      </c>
    </row>
    <row r="471" spans="1:2" x14ac:dyDescent="0.25">
      <c r="A471" s="5">
        <f>A470-5</f>
        <v>20</v>
      </c>
      <c r="B471" s="5">
        <f>B470+5</f>
        <v>10</v>
      </c>
    </row>
    <row r="472" spans="1:2" x14ac:dyDescent="0.25">
      <c r="A472" s="5">
        <f>A471-5</f>
        <v>15</v>
      </c>
      <c r="B472" s="5">
        <f>B471+5</f>
        <v>15</v>
      </c>
    </row>
    <row r="473" spans="1:2" x14ac:dyDescent="0.25">
      <c r="A473" s="5">
        <f>A472-5</f>
        <v>10</v>
      </c>
      <c r="B473" s="5">
        <f>B472+5</f>
        <v>20</v>
      </c>
    </row>
    <row r="474" spans="1:2" x14ac:dyDescent="0.25">
      <c r="A474" s="5">
        <f>A473-5</f>
        <v>5</v>
      </c>
      <c r="B474" s="5">
        <f>B473+5</f>
        <v>25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74"/>
  <sheetViews>
    <sheetView zoomScale="70" zoomScaleNormal="70" workbookViewId="0">
      <selection activeCell="G2" sqref="G2"/>
    </sheetView>
  </sheetViews>
  <sheetFormatPr defaultRowHeight="15" x14ac:dyDescent="0.25"/>
  <cols>
    <col min="1" max="1" width="13.28515625" customWidth="1"/>
    <col min="2" max="2" width="19.28515625" customWidth="1"/>
    <col min="3" max="3" width="22" customWidth="1"/>
    <col min="4" max="4" width="11.42578125" bestFit="1" customWidth="1"/>
    <col min="5" max="5" width="18.7109375" customWidth="1"/>
    <col min="6" max="6" width="19.7109375" customWidth="1"/>
    <col min="7" max="7" width="13.28515625" bestFit="1" customWidth="1"/>
    <col min="8" max="8" width="12.85546875" customWidth="1"/>
    <col min="11" max="11" width="5" bestFit="1" customWidth="1"/>
    <col min="12" max="12" width="2.42578125" bestFit="1" customWidth="1"/>
    <col min="13" max="13" width="44.5703125" bestFit="1" customWidth="1"/>
    <col min="14" max="14" width="10.140625" customWidth="1"/>
    <col min="16" max="16" width="16" customWidth="1"/>
  </cols>
  <sheetData>
    <row r="1" spans="1:14" x14ac:dyDescent="0.25">
      <c r="A1" s="13" t="s">
        <v>40</v>
      </c>
      <c r="B1" s="14"/>
      <c r="C1" s="14"/>
      <c r="D1" s="14"/>
      <c r="E1" s="14"/>
      <c r="F1" s="14"/>
      <c r="G1" s="14"/>
      <c r="H1" s="14"/>
      <c r="I1" s="15"/>
    </row>
    <row r="2" spans="1:14" x14ac:dyDescent="0.25">
      <c r="A2" s="35" t="s">
        <v>20</v>
      </c>
      <c r="B2" s="36"/>
      <c r="C2" s="36"/>
      <c r="D2" s="36"/>
      <c r="E2" s="36"/>
      <c r="F2" s="36"/>
      <c r="G2" s="37"/>
      <c r="H2" s="37"/>
      <c r="I2" s="38"/>
    </row>
    <row r="3" spans="1:14" ht="18" x14ac:dyDescent="0.35">
      <c r="A3" s="39" t="s">
        <v>94</v>
      </c>
      <c r="B3" s="29"/>
      <c r="C3" s="29"/>
      <c r="D3" s="29"/>
      <c r="E3" s="29"/>
      <c r="F3" s="29"/>
      <c r="G3" s="17"/>
      <c r="H3" s="17"/>
      <c r="I3" s="18"/>
    </row>
    <row r="4" spans="1:14" x14ac:dyDescent="0.25">
      <c r="A4" s="39" t="s">
        <v>23</v>
      </c>
      <c r="B4" s="29"/>
      <c r="C4" s="29"/>
      <c r="D4" s="29"/>
      <c r="E4" s="29"/>
      <c r="F4" s="29"/>
      <c r="G4" s="17"/>
      <c r="H4" s="17"/>
      <c r="I4" s="18"/>
    </row>
    <row r="5" spans="1:14" x14ac:dyDescent="0.25">
      <c r="A5" s="39" t="s">
        <v>95</v>
      </c>
      <c r="B5" s="29"/>
      <c r="C5" s="29"/>
      <c r="D5" s="29"/>
      <c r="E5" s="29"/>
      <c r="F5" s="29"/>
      <c r="G5" s="17"/>
      <c r="H5" s="17"/>
      <c r="I5" s="18"/>
    </row>
    <row r="6" spans="1:14" x14ac:dyDescent="0.25">
      <c r="A6" s="39" t="s">
        <v>96</v>
      </c>
      <c r="B6" s="29"/>
      <c r="C6" s="29"/>
      <c r="D6" s="29"/>
      <c r="E6" s="29"/>
      <c r="F6" s="29"/>
      <c r="G6" s="17"/>
      <c r="H6" s="17"/>
      <c r="I6" s="18"/>
    </row>
    <row r="7" spans="1:14" x14ac:dyDescent="0.25">
      <c r="A7" s="35" t="s">
        <v>97</v>
      </c>
      <c r="B7" s="36"/>
      <c r="C7" s="36"/>
      <c r="D7" s="36"/>
      <c r="E7" s="36"/>
      <c r="F7" s="36"/>
      <c r="G7" s="37"/>
      <c r="H7" s="37"/>
      <c r="I7" s="38"/>
    </row>
    <row r="8" spans="1:14" ht="18" x14ac:dyDescent="0.35">
      <c r="A8" s="39" t="s">
        <v>98</v>
      </c>
      <c r="B8" s="29"/>
      <c r="C8" s="29"/>
      <c r="D8" s="29"/>
      <c r="E8" s="29"/>
      <c r="F8" s="29"/>
      <c r="G8" s="17"/>
      <c r="H8" s="17"/>
      <c r="I8" s="18"/>
    </row>
    <row r="9" spans="1:14" x14ac:dyDescent="0.25">
      <c r="A9" s="39" t="s">
        <v>37</v>
      </c>
      <c r="B9" s="29"/>
      <c r="C9" s="29"/>
      <c r="D9" s="29"/>
      <c r="E9" s="29"/>
      <c r="F9" s="29"/>
      <c r="G9" s="17"/>
      <c r="H9" s="17"/>
      <c r="I9" s="18"/>
      <c r="K9" s="40" t="s">
        <v>99</v>
      </c>
      <c r="L9" s="5" t="s">
        <v>100</v>
      </c>
      <c r="M9" s="5" t="s">
        <v>101</v>
      </c>
      <c r="N9" s="5" t="s">
        <v>102</v>
      </c>
    </row>
    <row r="10" spans="1:14" ht="18" x14ac:dyDescent="0.35">
      <c r="A10" s="39" t="s">
        <v>103</v>
      </c>
      <c r="B10" s="29"/>
      <c r="C10" s="29"/>
      <c r="D10" s="29"/>
      <c r="E10" s="29"/>
      <c r="F10" s="29"/>
      <c r="G10" s="17"/>
      <c r="H10" s="17"/>
      <c r="I10" s="18"/>
      <c r="K10" s="40" t="s">
        <v>104</v>
      </c>
      <c r="L10" s="5" t="s">
        <v>100</v>
      </c>
      <c r="M10" s="5" t="s">
        <v>105</v>
      </c>
      <c r="N10" s="5" t="s">
        <v>106</v>
      </c>
    </row>
    <row r="11" spans="1:14" x14ac:dyDescent="0.25">
      <c r="A11" s="39" t="s">
        <v>107</v>
      </c>
      <c r="B11" s="29"/>
      <c r="C11" s="29"/>
      <c r="D11" s="29"/>
      <c r="E11" s="29"/>
      <c r="F11" s="29"/>
      <c r="G11" s="17"/>
      <c r="H11" s="17"/>
      <c r="I11" s="18"/>
      <c r="K11" s="40" t="s">
        <v>108</v>
      </c>
      <c r="L11" s="5" t="s">
        <v>100</v>
      </c>
      <c r="M11" s="5" t="s">
        <v>109</v>
      </c>
      <c r="N11" s="5" t="s">
        <v>110</v>
      </c>
    </row>
    <row r="12" spans="1:14" ht="18" x14ac:dyDescent="0.35">
      <c r="A12" s="39" t="s">
        <v>111</v>
      </c>
      <c r="B12" s="29"/>
      <c r="C12" s="29"/>
      <c r="D12" s="29"/>
      <c r="E12" s="29"/>
      <c r="F12" s="29"/>
      <c r="G12" s="17"/>
      <c r="H12" s="17"/>
      <c r="I12" s="18"/>
      <c r="K12" s="40" t="s">
        <v>112</v>
      </c>
      <c r="L12" s="5" t="s">
        <v>100</v>
      </c>
      <c r="M12" s="5" t="s">
        <v>113</v>
      </c>
      <c r="N12" s="5" t="s">
        <v>114</v>
      </c>
    </row>
    <row r="13" spans="1:14" ht="18" x14ac:dyDescent="0.35">
      <c r="A13" s="39" t="s">
        <v>115</v>
      </c>
      <c r="B13" s="29"/>
      <c r="C13" s="29"/>
      <c r="D13" s="29"/>
      <c r="E13" s="29"/>
      <c r="F13" s="29"/>
      <c r="G13" s="17"/>
      <c r="H13" s="17"/>
      <c r="I13" s="18"/>
      <c r="K13" s="40" t="s">
        <v>116</v>
      </c>
      <c r="L13" s="5" t="s">
        <v>100</v>
      </c>
      <c r="M13" s="5" t="s">
        <v>117</v>
      </c>
      <c r="N13" s="5" t="s">
        <v>118</v>
      </c>
    </row>
    <row r="14" spans="1:14" x14ac:dyDescent="0.25">
      <c r="A14" s="39" t="s">
        <v>119</v>
      </c>
      <c r="B14" s="29"/>
      <c r="C14" s="29"/>
      <c r="D14" s="29"/>
      <c r="E14" s="29"/>
      <c r="F14" s="29"/>
      <c r="G14" s="17"/>
      <c r="H14" s="17"/>
      <c r="I14" s="18"/>
      <c r="K14" s="40" t="s">
        <v>120</v>
      </c>
      <c r="L14" s="5" t="s">
        <v>100</v>
      </c>
      <c r="M14" s="5" t="s">
        <v>121</v>
      </c>
      <c r="N14" s="5" t="s">
        <v>122</v>
      </c>
    </row>
    <row r="15" spans="1:14" ht="18" x14ac:dyDescent="0.35">
      <c r="A15" s="41" t="s">
        <v>39</v>
      </c>
      <c r="B15" s="42"/>
      <c r="C15" s="42"/>
      <c r="D15" s="42"/>
      <c r="E15" s="42"/>
      <c r="F15" s="42"/>
      <c r="G15" s="21"/>
      <c r="H15" s="21"/>
      <c r="I15" s="22"/>
      <c r="K15" s="40" t="s">
        <v>123</v>
      </c>
      <c r="L15" s="5" t="s">
        <v>100</v>
      </c>
      <c r="M15" s="5" t="s">
        <v>124</v>
      </c>
      <c r="N15" s="5" t="s">
        <v>125</v>
      </c>
    </row>
    <row r="16" spans="1:14" ht="18" x14ac:dyDescent="0.35">
      <c r="K16" s="40" t="s">
        <v>126</v>
      </c>
      <c r="L16" s="5" t="s">
        <v>100</v>
      </c>
      <c r="M16" s="5" t="s">
        <v>127</v>
      </c>
      <c r="N16" s="5" t="s">
        <v>128</v>
      </c>
    </row>
    <row r="17" spans="1:6" x14ac:dyDescent="0.25">
      <c r="A17" s="8" t="s">
        <v>49</v>
      </c>
      <c r="B17" s="8" t="s">
        <v>50</v>
      </c>
    </row>
    <row r="18" spans="1:6" x14ac:dyDescent="0.25">
      <c r="A18" s="23" t="s">
        <v>55</v>
      </c>
      <c r="B18" s="23" t="s">
        <v>56</v>
      </c>
      <c r="C18" s="23" t="s">
        <v>57</v>
      </c>
    </row>
    <row r="19" spans="1:6" x14ac:dyDescent="0.25">
      <c r="A19" s="5"/>
      <c r="B19" s="5"/>
      <c r="C19" s="5"/>
    </row>
    <row r="20" spans="1:6" x14ac:dyDescent="0.25">
      <c r="A20" s="24" t="s">
        <v>85</v>
      </c>
      <c r="B20" s="32">
        <f>AVERAGE(B25:B35)</f>
        <v>66.272727272727266</v>
      </c>
      <c r="C20" s="32">
        <f>AVERAGE(C25:C35)</f>
        <v>4068.3636363636365</v>
      </c>
    </row>
    <row r="21" spans="1:6" x14ac:dyDescent="0.25">
      <c r="A21" t="s">
        <v>129</v>
      </c>
      <c r="B21" s="32">
        <f>_xlfn.STDEV.S(B25:B35)</f>
        <v>19.626975870423379</v>
      </c>
      <c r="C21" s="32">
        <f>_xlfn.STDEV.S(C25:C35)</f>
        <v>2309.9667215233758</v>
      </c>
    </row>
    <row r="22" spans="1:6" x14ac:dyDescent="0.25">
      <c r="A22" s="24" t="s">
        <v>130</v>
      </c>
      <c r="B22" s="32">
        <f>COUNT(B25:B35)-1</f>
        <v>10</v>
      </c>
    </row>
    <row r="23" spans="1:6" ht="6" customHeight="1" x14ac:dyDescent="0.25"/>
    <row r="24" spans="1:6" ht="18" x14ac:dyDescent="0.35">
      <c r="A24" s="24" t="s">
        <v>58</v>
      </c>
      <c r="B24" s="24" t="s">
        <v>59</v>
      </c>
      <c r="C24" s="24" t="s">
        <v>60</v>
      </c>
      <c r="D24" s="24" t="s">
        <v>131</v>
      </c>
      <c r="E24" s="24" t="s">
        <v>132</v>
      </c>
      <c r="F24" s="43" t="s">
        <v>133</v>
      </c>
    </row>
    <row r="25" spans="1:6" x14ac:dyDescent="0.25">
      <c r="A25" s="5">
        <v>1</v>
      </c>
      <c r="B25" s="5">
        <v>91</v>
      </c>
      <c r="C25" s="25">
        <v>7113</v>
      </c>
      <c r="D25" s="44">
        <f>B25-$B$20</f>
        <v>24.727272727272734</v>
      </c>
      <c r="E25" s="44">
        <f>C25-$C$20</f>
        <v>3044.6363636363635</v>
      </c>
      <c r="F25" s="34">
        <f>E25*D25</f>
        <v>75285.553719008283</v>
      </c>
    </row>
    <row r="26" spans="1:6" x14ac:dyDescent="0.25">
      <c r="A26" s="5">
        <v>2</v>
      </c>
      <c r="B26" s="5">
        <v>45</v>
      </c>
      <c r="C26" s="25">
        <v>2044</v>
      </c>
      <c r="D26" s="44">
        <f t="shared" ref="D26:D35" si="0">B26-$B$20</f>
        <v>-21.272727272727266</v>
      </c>
      <c r="E26" s="44">
        <f t="shared" ref="E26:E35" si="1">C26-$C$20</f>
        <v>-2024.3636363636365</v>
      </c>
      <c r="F26" s="34">
        <f t="shared" ref="F26:F35" si="2">E26*D26</f>
        <v>43063.73553719007</v>
      </c>
    </row>
    <row r="27" spans="1:6" x14ac:dyDescent="0.25">
      <c r="A27" s="5">
        <v>3</v>
      </c>
      <c r="B27" s="5">
        <v>46</v>
      </c>
      <c r="C27" s="25">
        <v>1108</v>
      </c>
      <c r="D27" s="44">
        <f t="shared" si="0"/>
        <v>-20.272727272727266</v>
      </c>
      <c r="E27" s="44">
        <f t="shared" si="1"/>
        <v>-2960.3636363636365</v>
      </c>
      <c r="F27" s="34">
        <f t="shared" si="2"/>
        <v>60014.644628099159</v>
      </c>
    </row>
    <row r="28" spans="1:6" x14ac:dyDescent="0.25">
      <c r="A28" s="5">
        <v>4</v>
      </c>
      <c r="B28" s="5">
        <v>83</v>
      </c>
      <c r="C28" s="25">
        <v>7093</v>
      </c>
      <c r="D28" s="44">
        <f t="shared" si="0"/>
        <v>16.727272727272734</v>
      </c>
      <c r="E28" s="44">
        <f t="shared" si="1"/>
        <v>3024.6363636363635</v>
      </c>
      <c r="F28" s="34">
        <f t="shared" si="2"/>
        <v>50593.917355371916</v>
      </c>
    </row>
    <row r="29" spans="1:6" x14ac:dyDescent="0.25">
      <c r="A29" s="5">
        <v>5</v>
      </c>
      <c r="B29" s="5">
        <v>76</v>
      </c>
      <c r="C29" s="25">
        <v>3902</v>
      </c>
      <c r="D29" s="44">
        <f t="shared" si="0"/>
        <v>9.7272727272727337</v>
      </c>
      <c r="E29" s="44">
        <f t="shared" si="1"/>
        <v>-166.36363636363649</v>
      </c>
      <c r="F29" s="34">
        <f t="shared" si="2"/>
        <v>-1618.2644628099197</v>
      </c>
    </row>
    <row r="30" spans="1:6" x14ac:dyDescent="0.25">
      <c r="A30" s="5">
        <v>6</v>
      </c>
      <c r="B30" s="5">
        <v>96</v>
      </c>
      <c r="C30" s="25">
        <v>6676</v>
      </c>
      <c r="D30" s="44">
        <f t="shared" si="0"/>
        <v>29.727272727272734</v>
      </c>
      <c r="E30" s="44">
        <f t="shared" si="1"/>
        <v>2607.6363636363635</v>
      </c>
      <c r="F30" s="34">
        <f t="shared" si="2"/>
        <v>77517.917355371916</v>
      </c>
    </row>
    <row r="31" spans="1:6" x14ac:dyDescent="0.25">
      <c r="A31" s="5">
        <v>7</v>
      </c>
      <c r="B31" s="5">
        <v>75</v>
      </c>
      <c r="C31" s="25">
        <v>5403</v>
      </c>
      <c r="D31" s="44">
        <f t="shared" si="0"/>
        <v>8.7272727272727337</v>
      </c>
      <c r="E31" s="44">
        <f t="shared" si="1"/>
        <v>1334.6363636363635</v>
      </c>
      <c r="F31" s="34">
        <f t="shared" si="2"/>
        <v>11647.73553719009</v>
      </c>
    </row>
    <row r="32" spans="1:6" x14ac:dyDescent="0.25">
      <c r="A32" s="5">
        <v>8</v>
      </c>
      <c r="B32" s="5">
        <v>42</v>
      </c>
      <c r="C32" s="25">
        <v>886</v>
      </c>
      <c r="D32" s="44">
        <f t="shared" si="0"/>
        <v>-24.272727272727266</v>
      </c>
      <c r="E32" s="44">
        <f t="shared" si="1"/>
        <v>-3182.3636363636365</v>
      </c>
      <c r="F32" s="34">
        <f t="shared" si="2"/>
        <v>77244.644628099151</v>
      </c>
    </row>
    <row r="33" spans="1:14" x14ac:dyDescent="0.25">
      <c r="A33" s="5">
        <v>9</v>
      </c>
      <c r="B33" s="5">
        <v>70</v>
      </c>
      <c r="C33" s="25">
        <v>4740</v>
      </c>
      <c r="D33" s="44">
        <f t="shared" si="0"/>
        <v>3.7272727272727337</v>
      </c>
      <c r="E33" s="44">
        <f t="shared" si="1"/>
        <v>671.63636363636351</v>
      </c>
      <c r="F33" s="34">
        <f t="shared" si="2"/>
        <v>2503.3719008264502</v>
      </c>
    </row>
    <row r="34" spans="1:14" x14ac:dyDescent="0.25">
      <c r="A34" s="5">
        <v>10</v>
      </c>
      <c r="B34" s="5">
        <v>47</v>
      </c>
      <c r="C34" s="25">
        <v>2637</v>
      </c>
      <c r="D34" s="44">
        <f t="shared" si="0"/>
        <v>-19.272727272727266</v>
      </c>
      <c r="E34" s="44">
        <f t="shared" si="1"/>
        <v>-1431.3636363636365</v>
      </c>
      <c r="F34" s="34">
        <f t="shared" si="2"/>
        <v>27586.28099173553</v>
      </c>
    </row>
    <row r="35" spans="1:14" x14ac:dyDescent="0.25">
      <c r="A35" s="5">
        <v>11</v>
      </c>
      <c r="B35" s="5">
        <v>58</v>
      </c>
      <c r="C35" s="25">
        <v>3150</v>
      </c>
      <c r="D35" s="44">
        <f t="shared" si="0"/>
        <v>-8.2727272727272663</v>
      </c>
      <c r="E35" s="44">
        <f t="shared" si="1"/>
        <v>-918.36363636363649</v>
      </c>
      <c r="F35" s="34">
        <f t="shared" si="2"/>
        <v>7597.3719008264416</v>
      </c>
    </row>
    <row r="37" spans="1:14" x14ac:dyDescent="0.25">
      <c r="E37" s="24" t="s">
        <v>134</v>
      </c>
      <c r="F37" s="34">
        <f>SUM(F25:F35)</f>
        <v>431436.90909090912</v>
      </c>
    </row>
    <row r="38" spans="1:14" x14ac:dyDescent="0.25">
      <c r="E38" s="24" t="s">
        <v>135</v>
      </c>
      <c r="F38" s="34">
        <f>F37/B22</f>
        <v>43143.69090909091</v>
      </c>
      <c r="G38" t="s">
        <v>136</v>
      </c>
    </row>
    <row r="39" spans="1:14" x14ac:dyDescent="0.25">
      <c r="E39" s="24" t="s">
        <v>117</v>
      </c>
      <c r="F39" s="34">
        <f>_xlfn.COVARIANCE.S(C25:C35,B25:B35)</f>
        <v>43143.69090909091</v>
      </c>
      <c r="G39" t="s">
        <v>137</v>
      </c>
    </row>
    <row r="40" spans="1:14" x14ac:dyDescent="0.25">
      <c r="E40" s="24" t="s">
        <v>138</v>
      </c>
      <c r="F40" s="45">
        <f>F38/PRODUCT(B21:C21)</f>
        <v>0.95160821837154441</v>
      </c>
      <c r="G40" t="s">
        <v>139</v>
      </c>
    </row>
    <row r="41" spans="1:14" x14ac:dyDescent="0.25">
      <c r="E41" s="24" t="s">
        <v>138</v>
      </c>
      <c r="F41" s="45">
        <f>PEARSON(C25:C35,B25:B35)</f>
        <v>0.9516082183715443</v>
      </c>
      <c r="G41" t="s">
        <v>140</v>
      </c>
    </row>
    <row r="42" spans="1:14" x14ac:dyDescent="0.25">
      <c r="F42" s="45">
        <f>F41^2</f>
        <v>0.90555820127226472</v>
      </c>
      <c r="G42" t="s">
        <v>141</v>
      </c>
      <c r="H42" t="s">
        <v>142</v>
      </c>
      <c r="N42" t="s">
        <v>143</v>
      </c>
    </row>
    <row r="43" spans="1:14" x14ac:dyDescent="0.25">
      <c r="F43" s="45">
        <f>RSQ(C25:C35,B25:B35)</f>
        <v>0.90555820127226427</v>
      </c>
      <c r="G43" t="s">
        <v>144</v>
      </c>
      <c r="H43" t="s">
        <v>142</v>
      </c>
    </row>
    <row r="44" spans="1:14" x14ac:dyDescent="0.25">
      <c r="A44" s="8" t="s">
        <v>61</v>
      </c>
      <c r="B44" s="8" t="s">
        <v>62</v>
      </c>
    </row>
    <row r="46" spans="1:14" ht="20.25" x14ac:dyDescent="0.35">
      <c r="A46" s="46" t="s">
        <v>145</v>
      </c>
      <c r="B46" s="34">
        <f>_xlfn.COVARIANCE.S(C50:C64,B50:B64)</f>
        <v>-37874.333333333328</v>
      </c>
      <c r="C46" t="s">
        <v>136</v>
      </c>
    </row>
    <row r="47" spans="1:14" ht="20.25" x14ac:dyDescent="0.35">
      <c r="A47" s="46" t="s">
        <v>146</v>
      </c>
      <c r="B47" s="34">
        <f>CORREL(C50:C64,B50:B64)</f>
        <v>-0.84813245031454598</v>
      </c>
      <c r="C47" t="s">
        <v>147</v>
      </c>
    </row>
    <row r="49" spans="1:3" x14ac:dyDescent="0.25">
      <c r="A49" s="24" t="s">
        <v>58</v>
      </c>
      <c r="B49" s="24" t="s">
        <v>148</v>
      </c>
      <c r="C49" s="24" t="s">
        <v>149</v>
      </c>
    </row>
    <row r="50" spans="1:3" x14ac:dyDescent="0.25">
      <c r="A50" s="5">
        <v>1</v>
      </c>
      <c r="B50" s="5">
        <v>86</v>
      </c>
      <c r="C50" s="25">
        <v>3300</v>
      </c>
    </row>
    <row r="51" spans="1:3" x14ac:dyDescent="0.25">
      <c r="A51" s="5">
        <v>2</v>
      </c>
      <c r="B51" s="5">
        <v>40</v>
      </c>
      <c r="C51" s="25">
        <v>8200</v>
      </c>
    </row>
    <row r="52" spans="1:3" x14ac:dyDescent="0.25">
      <c r="A52" s="5">
        <v>3</v>
      </c>
      <c r="B52" s="5">
        <v>41</v>
      </c>
      <c r="C52" s="25">
        <v>8900</v>
      </c>
    </row>
    <row r="53" spans="1:3" x14ac:dyDescent="0.25">
      <c r="A53" s="5">
        <v>4</v>
      </c>
      <c r="B53" s="5">
        <v>78</v>
      </c>
      <c r="C53" s="25">
        <v>3100</v>
      </c>
    </row>
    <row r="54" spans="1:3" x14ac:dyDescent="0.25">
      <c r="A54" s="5">
        <v>5</v>
      </c>
      <c r="B54" s="5">
        <v>71</v>
      </c>
      <c r="C54" s="25">
        <v>4020</v>
      </c>
    </row>
    <row r="55" spans="1:3" x14ac:dyDescent="0.25">
      <c r="A55" s="5">
        <v>6</v>
      </c>
      <c r="B55" s="5">
        <v>91</v>
      </c>
      <c r="C55" s="25">
        <v>1950</v>
      </c>
    </row>
    <row r="56" spans="1:3" x14ac:dyDescent="0.25">
      <c r="A56" s="5">
        <v>7</v>
      </c>
      <c r="B56" s="5">
        <v>70</v>
      </c>
      <c r="C56" s="25">
        <v>2500</v>
      </c>
    </row>
    <row r="57" spans="1:3" x14ac:dyDescent="0.25">
      <c r="A57" s="5">
        <v>8</v>
      </c>
      <c r="B57" s="5">
        <v>37</v>
      </c>
      <c r="C57" s="25">
        <v>6500</v>
      </c>
    </row>
    <row r="58" spans="1:3" x14ac:dyDescent="0.25">
      <c r="A58" s="5">
        <v>9</v>
      </c>
      <c r="B58" s="5">
        <v>65</v>
      </c>
      <c r="C58" s="25">
        <v>6210</v>
      </c>
    </row>
    <row r="59" spans="1:3" x14ac:dyDescent="0.25">
      <c r="A59" s="5">
        <v>10</v>
      </c>
      <c r="B59" s="5">
        <v>42</v>
      </c>
      <c r="C59" s="25">
        <v>5250</v>
      </c>
    </row>
    <row r="60" spans="1:3" x14ac:dyDescent="0.25">
      <c r="A60" s="5">
        <v>11</v>
      </c>
      <c r="B60" s="5">
        <v>53</v>
      </c>
      <c r="C60" s="25">
        <v>7200</v>
      </c>
    </row>
    <row r="61" spans="1:3" x14ac:dyDescent="0.25">
      <c r="A61" s="5">
        <v>12</v>
      </c>
      <c r="B61" s="5">
        <v>83</v>
      </c>
      <c r="C61" s="25">
        <v>2750</v>
      </c>
    </row>
    <row r="62" spans="1:3" x14ac:dyDescent="0.25">
      <c r="A62" s="5">
        <v>13</v>
      </c>
      <c r="B62" s="5">
        <v>63</v>
      </c>
      <c r="C62" s="25">
        <v>7150</v>
      </c>
    </row>
    <row r="63" spans="1:3" x14ac:dyDescent="0.25">
      <c r="A63" s="5">
        <v>14</v>
      </c>
      <c r="B63" s="5">
        <v>36</v>
      </c>
      <c r="C63" s="25">
        <v>7900</v>
      </c>
    </row>
    <row r="64" spans="1:3" x14ac:dyDescent="0.25">
      <c r="A64" s="5">
        <v>15</v>
      </c>
      <c r="B64" s="5">
        <v>43</v>
      </c>
      <c r="C64" s="25">
        <v>6210</v>
      </c>
    </row>
    <row r="67" spans="1:3" x14ac:dyDescent="0.25">
      <c r="A67" s="8" t="s">
        <v>68</v>
      </c>
      <c r="B67" s="8" t="s">
        <v>87</v>
      </c>
    </row>
    <row r="69" spans="1:3" ht="20.25" x14ac:dyDescent="0.35">
      <c r="A69" s="46" t="s">
        <v>145</v>
      </c>
      <c r="B69" s="34">
        <f>_xlfn.COVARIANCE.S(C73:C85,B73:B85)</f>
        <v>1.7500000000000002</v>
      </c>
      <c r="C69" t="s">
        <v>136</v>
      </c>
    </row>
    <row r="70" spans="1:3" ht="20.25" x14ac:dyDescent="0.35">
      <c r="A70" s="46" t="s">
        <v>146</v>
      </c>
      <c r="B70" s="34">
        <f>PEARSON(C73:C85,B73:B85)</f>
        <v>8.8517994535762423E-2</v>
      </c>
      <c r="C70" t="s">
        <v>147</v>
      </c>
    </row>
    <row r="72" spans="1:3" ht="30" x14ac:dyDescent="0.25">
      <c r="A72" s="24" t="s">
        <v>58</v>
      </c>
      <c r="B72" s="3" t="s">
        <v>90</v>
      </c>
      <c r="C72" s="3" t="s">
        <v>91</v>
      </c>
    </row>
    <row r="73" spans="1:3" x14ac:dyDescent="0.25">
      <c r="A73" s="5">
        <v>1</v>
      </c>
      <c r="B73" s="5">
        <v>3</v>
      </c>
      <c r="C73" s="5">
        <v>5</v>
      </c>
    </row>
    <row r="74" spans="1:3" x14ac:dyDescent="0.25">
      <c r="A74" s="5">
        <v>2</v>
      </c>
      <c r="B74" s="5">
        <v>8</v>
      </c>
      <c r="C74" s="5">
        <v>1</v>
      </c>
    </row>
    <row r="75" spans="1:3" x14ac:dyDescent="0.25">
      <c r="A75" s="5">
        <v>3</v>
      </c>
      <c r="B75" s="5">
        <v>6</v>
      </c>
      <c r="C75" s="5">
        <v>9</v>
      </c>
    </row>
    <row r="76" spans="1:3" x14ac:dyDescent="0.25">
      <c r="A76" s="5">
        <v>4</v>
      </c>
      <c r="B76" s="5">
        <v>11</v>
      </c>
      <c r="C76" s="5">
        <v>5</v>
      </c>
    </row>
    <row r="77" spans="1:3" x14ac:dyDescent="0.25">
      <c r="A77" s="5">
        <v>5</v>
      </c>
      <c r="B77" s="5">
        <v>20</v>
      </c>
      <c r="C77" s="5">
        <v>3</v>
      </c>
    </row>
    <row r="78" spans="1:3" x14ac:dyDescent="0.25">
      <c r="A78" s="5">
        <v>6</v>
      </c>
      <c r="B78" s="5">
        <v>7</v>
      </c>
      <c r="C78" s="5">
        <v>4</v>
      </c>
    </row>
    <row r="79" spans="1:3" x14ac:dyDescent="0.25">
      <c r="A79" s="5">
        <v>7</v>
      </c>
      <c r="B79" s="5">
        <v>9</v>
      </c>
      <c r="C79" s="5">
        <v>10</v>
      </c>
    </row>
    <row r="80" spans="1:3" x14ac:dyDescent="0.25">
      <c r="A80" s="5">
        <v>8</v>
      </c>
      <c r="B80" s="5">
        <v>3</v>
      </c>
      <c r="C80" s="5">
        <v>6</v>
      </c>
    </row>
    <row r="81" spans="1:3" x14ac:dyDescent="0.25">
      <c r="A81" s="5">
        <v>9</v>
      </c>
      <c r="B81" s="5">
        <v>19</v>
      </c>
      <c r="C81" s="5">
        <v>10</v>
      </c>
    </row>
    <row r="82" spans="1:3" x14ac:dyDescent="0.25">
      <c r="A82" s="5">
        <v>10</v>
      </c>
      <c r="B82" s="5">
        <v>2</v>
      </c>
      <c r="C82" s="5">
        <v>1</v>
      </c>
    </row>
    <row r="83" spans="1:3" x14ac:dyDescent="0.25">
      <c r="A83" s="5">
        <v>11</v>
      </c>
      <c r="B83" s="5">
        <v>16</v>
      </c>
      <c r="C83" s="5">
        <v>2</v>
      </c>
    </row>
    <row r="84" spans="1:3" x14ac:dyDescent="0.25">
      <c r="A84" s="5">
        <v>12</v>
      </c>
      <c r="B84" s="5">
        <v>12</v>
      </c>
      <c r="C84" s="5">
        <v>7</v>
      </c>
    </row>
    <row r="85" spans="1:3" x14ac:dyDescent="0.25">
      <c r="A85" s="5">
        <v>13</v>
      </c>
      <c r="B85" s="5">
        <v>1</v>
      </c>
      <c r="C85" s="5">
        <v>6</v>
      </c>
    </row>
    <row r="88" spans="1:3" x14ac:dyDescent="0.25">
      <c r="A88" s="8" t="s">
        <v>72</v>
      </c>
      <c r="B88" s="8" t="s">
        <v>73</v>
      </c>
    </row>
    <row r="90" spans="1:3" ht="20.25" x14ac:dyDescent="0.35">
      <c r="A90" s="46" t="s">
        <v>145</v>
      </c>
      <c r="B90" s="34">
        <f>_xlfn.COVARIANCE.S(C94:C447,B94:B447)</f>
        <v>-878.32237000048053</v>
      </c>
      <c r="C90" t="s">
        <v>136</v>
      </c>
    </row>
    <row r="91" spans="1:3" ht="20.25" x14ac:dyDescent="0.35">
      <c r="A91" s="46" t="s">
        <v>146</v>
      </c>
      <c r="B91" s="34">
        <f>PEARSON(C94:C447,B94:B447)</f>
        <v>-0.34094297478401964</v>
      </c>
      <c r="C91" t="s">
        <v>147</v>
      </c>
    </row>
    <row r="93" spans="1:3" x14ac:dyDescent="0.25">
      <c r="A93" s="26" t="s">
        <v>74</v>
      </c>
      <c r="B93" s="26" t="s">
        <v>75</v>
      </c>
      <c r="C93" s="26" t="s">
        <v>76</v>
      </c>
    </row>
    <row r="94" spans="1:3" x14ac:dyDescent="0.25">
      <c r="A94" s="27">
        <v>42016</v>
      </c>
      <c r="B94" s="5">
        <v>46</v>
      </c>
      <c r="C94" s="25">
        <v>236</v>
      </c>
    </row>
    <row r="95" spans="1:3" x14ac:dyDescent="0.25">
      <c r="A95" s="27">
        <v>42017</v>
      </c>
      <c r="B95" s="5">
        <v>52</v>
      </c>
      <c r="C95" s="25">
        <v>304</v>
      </c>
    </row>
    <row r="96" spans="1:3" x14ac:dyDescent="0.25">
      <c r="A96" s="27">
        <v>42018</v>
      </c>
      <c r="B96" s="5">
        <v>55</v>
      </c>
      <c r="C96" s="25">
        <v>163.5</v>
      </c>
    </row>
    <row r="97" spans="1:3" x14ac:dyDescent="0.25">
      <c r="A97" s="27">
        <v>42019</v>
      </c>
      <c r="B97" s="5">
        <v>46</v>
      </c>
      <c r="C97" s="25">
        <v>214</v>
      </c>
    </row>
    <row r="98" spans="1:3" x14ac:dyDescent="0.25">
      <c r="A98" s="27">
        <v>42020</v>
      </c>
      <c r="B98" s="5">
        <v>47</v>
      </c>
      <c r="C98" s="25">
        <v>210</v>
      </c>
    </row>
    <row r="99" spans="1:3" x14ac:dyDescent="0.25">
      <c r="A99" s="27">
        <v>42021</v>
      </c>
      <c r="B99" s="5">
        <v>50</v>
      </c>
      <c r="C99" s="25">
        <v>508</v>
      </c>
    </row>
    <row r="100" spans="1:3" x14ac:dyDescent="0.25">
      <c r="A100" s="27">
        <v>42022</v>
      </c>
      <c r="B100" s="5">
        <v>36</v>
      </c>
      <c r="C100" s="25">
        <v>294.55</v>
      </c>
    </row>
    <row r="101" spans="1:3" x14ac:dyDescent="0.25">
      <c r="A101" s="27">
        <v>42023</v>
      </c>
      <c r="B101" s="5">
        <v>47</v>
      </c>
      <c r="C101" s="25">
        <v>250</v>
      </c>
    </row>
    <row r="102" spans="1:3" x14ac:dyDescent="0.25">
      <c r="A102" s="27">
        <v>42024</v>
      </c>
      <c r="B102" s="5">
        <v>40</v>
      </c>
      <c r="C102" s="25">
        <v>371.95</v>
      </c>
    </row>
    <row r="103" spans="1:3" x14ac:dyDescent="0.25">
      <c r="A103" s="27">
        <v>42025</v>
      </c>
      <c r="B103" s="5">
        <v>46</v>
      </c>
      <c r="C103" s="25">
        <v>478</v>
      </c>
    </row>
    <row r="104" spans="1:3" x14ac:dyDescent="0.25">
      <c r="A104" s="27">
        <v>42026</v>
      </c>
      <c r="B104" s="5">
        <v>55</v>
      </c>
      <c r="C104" s="25">
        <v>258</v>
      </c>
    </row>
    <row r="105" spans="1:3" x14ac:dyDescent="0.25">
      <c r="A105" s="27">
        <v>42027</v>
      </c>
      <c r="B105" s="5">
        <v>40</v>
      </c>
      <c r="C105" s="25">
        <v>559</v>
      </c>
    </row>
    <row r="106" spans="1:3" x14ac:dyDescent="0.25">
      <c r="A106" s="27">
        <v>42028</v>
      </c>
      <c r="B106" s="5">
        <v>53</v>
      </c>
      <c r="C106" s="25">
        <v>536</v>
      </c>
    </row>
    <row r="107" spans="1:3" x14ac:dyDescent="0.25">
      <c r="A107" s="27">
        <v>42029</v>
      </c>
      <c r="B107" s="5">
        <v>44</v>
      </c>
      <c r="C107" s="25">
        <v>576</v>
      </c>
    </row>
    <row r="108" spans="1:3" x14ac:dyDescent="0.25">
      <c r="A108" s="27">
        <v>42030</v>
      </c>
      <c r="B108" s="5">
        <v>48</v>
      </c>
      <c r="C108" s="25">
        <v>446</v>
      </c>
    </row>
    <row r="109" spans="1:3" x14ac:dyDescent="0.25">
      <c r="A109" s="27">
        <v>42031</v>
      </c>
      <c r="B109" s="5">
        <v>46</v>
      </c>
      <c r="C109" s="25">
        <v>300</v>
      </c>
    </row>
    <row r="110" spans="1:3" x14ac:dyDescent="0.25">
      <c r="A110" s="27">
        <v>42032</v>
      </c>
      <c r="B110" s="5">
        <v>56</v>
      </c>
      <c r="C110" s="25">
        <v>250.5</v>
      </c>
    </row>
    <row r="111" spans="1:3" x14ac:dyDescent="0.25">
      <c r="A111" s="27">
        <v>42033</v>
      </c>
      <c r="B111" s="5">
        <v>36</v>
      </c>
      <c r="C111" s="25">
        <v>412.79999999999995</v>
      </c>
    </row>
    <row r="112" spans="1:3" x14ac:dyDescent="0.25">
      <c r="A112" s="27">
        <v>42034</v>
      </c>
      <c r="B112" s="5">
        <v>38</v>
      </c>
      <c r="C112" s="25">
        <v>511.7</v>
      </c>
    </row>
    <row r="113" spans="1:3" x14ac:dyDescent="0.25">
      <c r="A113" s="27">
        <v>42035</v>
      </c>
      <c r="B113" s="5">
        <v>37</v>
      </c>
      <c r="C113" s="25">
        <v>311.75</v>
      </c>
    </row>
    <row r="114" spans="1:3" x14ac:dyDescent="0.25">
      <c r="A114" s="27">
        <v>42036</v>
      </c>
      <c r="B114" s="5">
        <v>44</v>
      </c>
      <c r="C114" s="25">
        <v>478</v>
      </c>
    </row>
    <row r="115" spans="1:3" x14ac:dyDescent="0.25">
      <c r="A115" s="27">
        <v>42037</v>
      </c>
      <c r="B115" s="5">
        <v>30</v>
      </c>
      <c r="C115" s="25">
        <v>282.5</v>
      </c>
    </row>
    <row r="116" spans="1:3" x14ac:dyDescent="0.25">
      <c r="A116" s="27">
        <v>42038</v>
      </c>
      <c r="B116" s="5">
        <v>48</v>
      </c>
      <c r="C116" s="25">
        <v>476</v>
      </c>
    </row>
    <row r="117" spans="1:3" x14ac:dyDescent="0.25">
      <c r="A117" s="27">
        <v>42039</v>
      </c>
      <c r="B117" s="5">
        <v>37</v>
      </c>
      <c r="C117" s="25">
        <v>565.44999999999993</v>
      </c>
    </row>
    <row r="118" spans="1:3" x14ac:dyDescent="0.25">
      <c r="A118" s="27">
        <v>42040</v>
      </c>
      <c r="B118" s="5">
        <v>43</v>
      </c>
      <c r="C118" s="25">
        <v>567.6</v>
      </c>
    </row>
    <row r="119" spans="1:3" x14ac:dyDescent="0.25">
      <c r="A119" s="27">
        <v>42041</v>
      </c>
      <c r="B119" s="5">
        <v>39</v>
      </c>
      <c r="C119" s="25">
        <v>634.25</v>
      </c>
    </row>
    <row r="120" spans="1:3" x14ac:dyDescent="0.25">
      <c r="A120" s="27">
        <v>42042</v>
      </c>
      <c r="B120" s="5">
        <v>34</v>
      </c>
      <c r="C120" s="25">
        <v>266.59999999999997</v>
      </c>
    </row>
    <row r="121" spans="1:3" x14ac:dyDescent="0.25">
      <c r="A121" s="27">
        <v>42043</v>
      </c>
      <c r="B121" s="5">
        <v>33</v>
      </c>
      <c r="C121" s="25">
        <v>345</v>
      </c>
    </row>
    <row r="122" spans="1:3" x14ac:dyDescent="0.25">
      <c r="A122" s="27">
        <v>42044</v>
      </c>
      <c r="B122" s="5">
        <v>38</v>
      </c>
      <c r="C122" s="25">
        <v>393.45</v>
      </c>
    </row>
    <row r="123" spans="1:3" x14ac:dyDescent="0.25">
      <c r="A123" s="27">
        <v>42045</v>
      </c>
      <c r="B123" s="5">
        <v>38</v>
      </c>
      <c r="C123" s="25">
        <v>567.6</v>
      </c>
    </row>
    <row r="124" spans="1:3" x14ac:dyDescent="0.25">
      <c r="A124" s="27">
        <v>42046</v>
      </c>
      <c r="B124" s="5">
        <v>37</v>
      </c>
      <c r="C124" s="25">
        <v>266.59999999999997</v>
      </c>
    </row>
    <row r="125" spans="1:3" x14ac:dyDescent="0.25">
      <c r="A125" s="27">
        <v>42047</v>
      </c>
      <c r="B125" s="5">
        <v>35</v>
      </c>
      <c r="C125" s="25">
        <v>503.09999999999997</v>
      </c>
    </row>
    <row r="126" spans="1:3" x14ac:dyDescent="0.25">
      <c r="A126" s="27">
        <v>42048</v>
      </c>
      <c r="B126" s="5">
        <v>53</v>
      </c>
      <c r="C126" s="25">
        <v>242</v>
      </c>
    </row>
    <row r="127" spans="1:3" x14ac:dyDescent="0.25">
      <c r="A127" s="27">
        <v>42049</v>
      </c>
      <c r="B127" s="5">
        <v>55</v>
      </c>
      <c r="C127" s="25">
        <v>216</v>
      </c>
    </row>
    <row r="128" spans="1:3" x14ac:dyDescent="0.25">
      <c r="A128" s="27">
        <v>42050</v>
      </c>
      <c r="B128" s="5">
        <v>58</v>
      </c>
      <c r="C128" s="25">
        <v>354</v>
      </c>
    </row>
    <row r="129" spans="1:3" x14ac:dyDescent="0.25">
      <c r="A129" s="27">
        <v>42051</v>
      </c>
      <c r="B129" s="5">
        <v>41</v>
      </c>
      <c r="C129" s="25">
        <v>432.15</v>
      </c>
    </row>
    <row r="130" spans="1:3" x14ac:dyDescent="0.25">
      <c r="A130" s="27">
        <v>42052</v>
      </c>
      <c r="B130" s="5">
        <v>43</v>
      </c>
      <c r="C130" s="25">
        <v>406.34999999999997</v>
      </c>
    </row>
    <row r="131" spans="1:3" x14ac:dyDescent="0.25">
      <c r="A131" s="27">
        <v>42053</v>
      </c>
      <c r="B131" s="5">
        <v>43</v>
      </c>
      <c r="C131" s="25">
        <v>627.79999999999995</v>
      </c>
    </row>
    <row r="132" spans="1:3" x14ac:dyDescent="0.25">
      <c r="A132" s="27">
        <v>42054</v>
      </c>
      <c r="B132" s="5">
        <v>32</v>
      </c>
      <c r="C132" s="25">
        <v>705</v>
      </c>
    </row>
    <row r="133" spans="1:3" x14ac:dyDescent="0.25">
      <c r="A133" s="27">
        <v>42055</v>
      </c>
      <c r="B133" s="5">
        <v>53</v>
      </c>
      <c r="C133" s="25">
        <v>534</v>
      </c>
    </row>
    <row r="134" spans="1:3" x14ac:dyDescent="0.25">
      <c r="A134" s="27">
        <v>42056</v>
      </c>
      <c r="B134" s="5">
        <v>54</v>
      </c>
      <c r="C134" s="25">
        <v>282</v>
      </c>
    </row>
    <row r="135" spans="1:3" x14ac:dyDescent="0.25">
      <c r="A135" s="27">
        <v>42057</v>
      </c>
      <c r="B135" s="5">
        <v>56</v>
      </c>
      <c r="C135" s="25">
        <v>435</v>
      </c>
    </row>
    <row r="136" spans="1:3" x14ac:dyDescent="0.25">
      <c r="A136" s="27">
        <v>42058</v>
      </c>
      <c r="B136" s="5">
        <v>52</v>
      </c>
      <c r="C136" s="25">
        <v>380</v>
      </c>
    </row>
    <row r="137" spans="1:3" x14ac:dyDescent="0.25">
      <c r="A137" s="27">
        <v>42059</v>
      </c>
      <c r="B137" s="5">
        <v>57</v>
      </c>
      <c r="C137" s="25">
        <v>372</v>
      </c>
    </row>
    <row r="138" spans="1:3" x14ac:dyDescent="0.25">
      <c r="A138" s="27">
        <v>42060</v>
      </c>
      <c r="B138" s="5">
        <v>51</v>
      </c>
      <c r="C138" s="25">
        <v>240</v>
      </c>
    </row>
    <row r="139" spans="1:3" x14ac:dyDescent="0.25">
      <c r="A139" s="27">
        <v>42061</v>
      </c>
      <c r="B139" s="5">
        <v>40</v>
      </c>
      <c r="C139" s="25">
        <v>346.15</v>
      </c>
    </row>
    <row r="140" spans="1:3" x14ac:dyDescent="0.25">
      <c r="A140" s="27">
        <v>42062</v>
      </c>
      <c r="B140" s="5">
        <v>32</v>
      </c>
      <c r="C140" s="25">
        <v>577.5</v>
      </c>
    </row>
    <row r="141" spans="1:3" x14ac:dyDescent="0.25">
      <c r="A141" s="27">
        <v>42063</v>
      </c>
      <c r="B141" s="5">
        <v>34</v>
      </c>
      <c r="C141" s="25">
        <v>406.34999999999997</v>
      </c>
    </row>
    <row r="142" spans="1:3" x14ac:dyDescent="0.25">
      <c r="A142" s="27">
        <v>42064</v>
      </c>
      <c r="B142" s="5">
        <v>37</v>
      </c>
      <c r="C142" s="25">
        <v>468.7</v>
      </c>
    </row>
    <row r="143" spans="1:3" x14ac:dyDescent="0.25">
      <c r="A143" s="27">
        <v>42065</v>
      </c>
      <c r="B143" s="5">
        <v>39</v>
      </c>
      <c r="C143" s="25">
        <v>483.75</v>
      </c>
    </row>
    <row r="144" spans="1:3" x14ac:dyDescent="0.25">
      <c r="A144" s="27">
        <v>42066</v>
      </c>
      <c r="B144" s="5">
        <v>22</v>
      </c>
      <c r="C144" s="25">
        <v>462.5</v>
      </c>
    </row>
    <row r="145" spans="1:3" x14ac:dyDescent="0.25">
      <c r="A145" s="27">
        <v>42067</v>
      </c>
      <c r="B145" s="5">
        <v>38</v>
      </c>
      <c r="C145" s="25">
        <v>408.5</v>
      </c>
    </row>
    <row r="146" spans="1:3" x14ac:dyDescent="0.25">
      <c r="A146" s="27">
        <v>42068</v>
      </c>
      <c r="B146" s="5">
        <v>40</v>
      </c>
      <c r="C146" s="25">
        <v>311.75</v>
      </c>
    </row>
    <row r="147" spans="1:3" x14ac:dyDescent="0.25">
      <c r="A147" s="27">
        <v>42069</v>
      </c>
      <c r="B147" s="5">
        <v>51</v>
      </c>
      <c r="C147" s="25">
        <v>420</v>
      </c>
    </row>
    <row r="148" spans="1:3" x14ac:dyDescent="0.25">
      <c r="A148" s="27">
        <v>42070</v>
      </c>
      <c r="B148" s="5">
        <v>32</v>
      </c>
      <c r="C148" s="25">
        <v>410</v>
      </c>
    </row>
    <row r="149" spans="1:3" x14ac:dyDescent="0.25">
      <c r="A149" s="27">
        <v>42071</v>
      </c>
      <c r="B149" s="5">
        <v>45</v>
      </c>
      <c r="C149" s="25">
        <v>400</v>
      </c>
    </row>
    <row r="150" spans="1:3" x14ac:dyDescent="0.25">
      <c r="A150" s="27">
        <v>42072</v>
      </c>
      <c r="B150" s="5">
        <v>40</v>
      </c>
      <c r="C150" s="25">
        <v>460.09999999999997</v>
      </c>
    </row>
    <row r="151" spans="1:3" x14ac:dyDescent="0.25">
      <c r="A151" s="27">
        <v>42073</v>
      </c>
      <c r="B151" s="5">
        <v>52</v>
      </c>
      <c r="C151" s="25">
        <v>538</v>
      </c>
    </row>
    <row r="152" spans="1:3" x14ac:dyDescent="0.25">
      <c r="A152" s="27">
        <v>42074</v>
      </c>
      <c r="B152" s="5">
        <v>25</v>
      </c>
      <c r="C152" s="25">
        <v>597.5</v>
      </c>
    </row>
    <row r="153" spans="1:3" x14ac:dyDescent="0.25">
      <c r="A153" s="27">
        <v>42075</v>
      </c>
      <c r="B153" s="5">
        <v>42</v>
      </c>
      <c r="C153" s="25">
        <v>389.15</v>
      </c>
    </row>
    <row r="154" spans="1:3" x14ac:dyDescent="0.25">
      <c r="A154" s="27">
        <v>42076</v>
      </c>
      <c r="B154" s="5">
        <v>45</v>
      </c>
      <c r="C154" s="25">
        <v>228</v>
      </c>
    </row>
    <row r="155" spans="1:3" x14ac:dyDescent="0.25">
      <c r="A155" s="27">
        <v>42077</v>
      </c>
      <c r="B155" s="5">
        <v>31</v>
      </c>
      <c r="C155" s="25">
        <v>627.5</v>
      </c>
    </row>
    <row r="156" spans="1:3" x14ac:dyDescent="0.25">
      <c r="A156" s="27">
        <v>42078</v>
      </c>
      <c r="B156" s="5">
        <v>51</v>
      </c>
      <c r="C156" s="25">
        <v>408</v>
      </c>
    </row>
    <row r="157" spans="1:3" x14ac:dyDescent="0.25">
      <c r="A157" s="27">
        <v>42079</v>
      </c>
      <c r="B157" s="5">
        <v>34</v>
      </c>
      <c r="C157" s="25">
        <v>339.7</v>
      </c>
    </row>
    <row r="158" spans="1:3" x14ac:dyDescent="0.25">
      <c r="A158" s="27">
        <v>42080</v>
      </c>
      <c r="B158" s="5">
        <v>21</v>
      </c>
      <c r="C158" s="25">
        <v>527.5</v>
      </c>
    </row>
    <row r="159" spans="1:3" x14ac:dyDescent="0.25">
      <c r="A159" s="27">
        <v>42081</v>
      </c>
      <c r="B159" s="5">
        <v>55</v>
      </c>
      <c r="C159" s="25">
        <v>364.5</v>
      </c>
    </row>
    <row r="160" spans="1:3" x14ac:dyDescent="0.25">
      <c r="A160" s="27">
        <v>42082</v>
      </c>
      <c r="B160" s="5">
        <v>24</v>
      </c>
      <c r="C160" s="25">
        <v>695</v>
      </c>
    </row>
    <row r="161" spans="1:3" x14ac:dyDescent="0.25">
      <c r="A161" s="27">
        <v>42083</v>
      </c>
      <c r="B161" s="5">
        <v>42</v>
      </c>
      <c r="C161" s="25">
        <v>462.25</v>
      </c>
    </row>
    <row r="162" spans="1:3" x14ac:dyDescent="0.25">
      <c r="A162" s="27">
        <v>42084</v>
      </c>
      <c r="B162" s="5">
        <v>38</v>
      </c>
      <c r="C162" s="25">
        <v>277.34999999999997</v>
      </c>
    </row>
    <row r="163" spans="1:3" x14ac:dyDescent="0.25">
      <c r="A163" s="27">
        <v>42085</v>
      </c>
      <c r="B163" s="5">
        <v>48</v>
      </c>
      <c r="C163" s="25">
        <v>334</v>
      </c>
    </row>
    <row r="164" spans="1:3" x14ac:dyDescent="0.25">
      <c r="A164" s="27">
        <v>42086</v>
      </c>
      <c r="B164" s="5">
        <v>40</v>
      </c>
      <c r="C164" s="25">
        <v>445.04999999999995</v>
      </c>
    </row>
    <row r="165" spans="1:3" x14ac:dyDescent="0.25">
      <c r="A165" s="27">
        <v>42087</v>
      </c>
      <c r="B165" s="5">
        <v>45</v>
      </c>
      <c r="C165" s="25">
        <v>496</v>
      </c>
    </row>
    <row r="166" spans="1:3" x14ac:dyDescent="0.25">
      <c r="A166" s="27">
        <v>42088</v>
      </c>
      <c r="B166" s="5">
        <v>45</v>
      </c>
      <c r="C166" s="25">
        <v>514</v>
      </c>
    </row>
    <row r="167" spans="1:3" x14ac:dyDescent="0.25">
      <c r="A167" s="27">
        <v>42089</v>
      </c>
      <c r="B167" s="5">
        <v>46</v>
      </c>
      <c r="C167" s="25">
        <v>350</v>
      </c>
    </row>
    <row r="168" spans="1:3" x14ac:dyDescent="0.25">
      <c r="A168" s="27">
        <v>42090</v>
      </c>
      <c r="B168" s="5">
        <v>33</v>
      </c>
      <c r="C168" s="25">
        <v>697.5</v>
      </c>
    </row>
    <row r="169" spans="1:3" x14ac:dyDescent="0.25">
      <c r="A169" s="27">
        <v>42091</v>
      </c>
      <c r="B169" s="5">
        <v>37</v>
      </c>
      <c r="C169" s="25">
        <v>258</v>
      </c>
    </row>
    <row r="170" spans="1:3" x14ac:dyDescent="0.25">
      <c r="A170" s="27">
        <v>42092</v>
      </c>
      <c r="B170" s="5">
        <v>24</v>
      </c>
      <c r="C170" s="25">
        <v>257.5</v>
      </c>
    </row>
    <row r="171" spans="1:3" x14ac:dyDescent="0.25">
      <c r="A171" s="27">
        <v>42093</v>
      </c>
      <c r="B171" s="5">
        <v>36</v>
      </c>
      <c r="C171" s="25">
        <v>313.89999999999998</v>
      </c>
    </row>
    <row r="172" spans="1:3" x14ac:dyDescent="0.25">
      <c r="A172" s="27">
        <v>42094</v>
      </c>
      <c r="B172" s="5">
        <v>37</v>
      </c>
      <c r="C172" s="25">
        <v>481.59999999999997</v>
      </c>
    </row>
    <row r="173" spans="1:3" x14ac:dyDescent="0.25">
      <c r="A173" s="27">
        <v>42095</v>
      </c>
      <c r="B173" s="5">
        <v>47</v>
      </c>
      <c r="C173" s="25">
        <v>594</v>
      </c>
    </row>
    <row r="174" spans="1:3" x14ac:dyDescent="0.25">
      <c r="A174" s="27">
        <v>42096</v>
      </c>
      <c r="B174" s="5">
        <v>64</v>
      </c>
      <c r="C174" s="25">
        <v>442.5</v>
      </c>
    </row>
    <row r="175" spans="1:3" x14ac:dyDescent="0.25">
      <c r="A175" s="27">
        <v>42097</v>
      </c>
      <c r="B175" s="5">
        <v>60</v>
      </c>
      <c r="C175" s="25">
        <v>397.5</v>
      </c>
    </row>
    <row r="176" spans="1:3" x14ac:dyDescent="0.25">
      <c r="A176" s="27">
        <v>42098</v>
      </c>
      <c r="B176" s="5">
        <v>50</v>
      </c>
      <c r="C176" s="25">
        <v>272</v>
      </c>
    </row>
    <row r="177" spans="1:3" x14ac:dyDescent="0.25">
      <c r="A177" s="27">
        <v>42099</v>
      </c>
      <c r="B177" s="5">
        <v>62</v>
      </c>
      <c r="C177" s="25">
        <v>208.5</v>
      </c>
    </row>
    <row r="178" spans="1:3" x14ac:dyDescent="0.25">
      <c r="A178" s="27">
        <v>42100</v>
      </c>
      <c r="B178" s="5">
        <v>50</v>
      </c>
      <c r="C178" s="25">
        <v>200</v>
      </c>
    </row>
    <row r="179" spans="1:3" x14ac:dyDescent="0.25">
      <c r="A179" s="27">
        <v>42101</v>
      </c>
      <c r="B179" s="5">
        <v>62</v>
      </c>
      <c r="C179" s="25">
        <v>301.5</v>
      </c>
    </row>
    <row r="180" spans="1:3" x14ac:dyDescent="0.25">
      <c r="A180" s="27">
        <v>42102</v>
      </c>
      <c r="B180" s="5">
        <v>68</v>
      </c>
      <c r="C180" s="25">
        <v>187</v>
      </c>
    </row>
    <row r="181" spans="1:3" x14ac:dyDescent="0.25">
      <c r="A181" s="27">
        <v>42103</v>
      </c>
      <c r="B181" s="5">
        <v>65</v>
      </c>
      <c r="C181" s="25">
        <v>150</v>
      </c>
    </row>
    <row r="182" spans="1:3" x14ac:dyDescent="0.25">
      <c r="A182" s="27">
        <v>42104</v>
      </c>
      <c r="B182" s="5">
        <v>57</v>
      </c>
      <c r="C182" s="25">
        <v>445.5</v>
      </c>
    </row>
    <row r="183" spans="1:3" x14ac:dyDescent="0.25">
      <c r="A183" s="27">
        <v>42105</v>
      </c>
      <c r="B183" s="5">
        <v>53</v>
      </c>
      <c r="C183" s="25">
        <v>498</v>
      </c>
    </row>
    <row r="184" spans="1:3" x14ac:dyDescent="0.25">
      <c r="A184" s="27">
        <v>42106</v>
      </c>
      <c r="B184" s="5">
        <v>43</v>
      </c>
      <c r="C184" s="25">
        <v>599.85</v>
      </c>
    </row>
    <row r="185" spans="1:3" x14ac:dyDescent="0.25">
      <c r="A185" s="27">
        <v>42107</v>
      </c>
      <c r="B185" s="5">
        <v>39</v>
      </c>
      <c r="C185" s="25">
        <v>393.45</v>
      </c>
    </row>
    <row r="186" spans="1:3" x14ac:dyDescent="0.25">
      <c r="A186" s="27">
        <v>42108</v>
      </c>
      <c r="B186" s="5">
        <v>61</v>
      </c>
      <c r="C186" s="25">
        <v>196.5</v>
      </c>
    </row>
    <row r="187" spans="1:3" x14ac:dyDescent="0.25">
      <c r="A187" s="27">
        <v>42109</v>
      </c>
      <c r="B187" s="5">
        <v>42</v>
      </c>
      <c r="C187" s="25">
        <v>457.95</v>
      </c>
    </row>
    <row r="188" spans="1:3" x14ac:dyDescent="0.25">
      <c r="A188" s="27">
        <v>42110</v>
      </c>
      <c r="B188" s="5">
        <v>42</v>
      </c>
      <c r="C188" s="25">
        <v>225.75</v>
      </c>
    </row>
    <row r="189" spans="1:3" x14ac:dyDescent="0.25">
      <c r="A189" s="27">
        <v>42111</v>
      </c>
      <c r="B189" s="5">
        <v>52</v>
      </c>
      <c r="C189" s="25">
        <v>598</v>
      </c>
    </row>
    <row r="190" spans="1:3" x14ac:dyDescent="0.25">
      <c r="A190" s="27">
        <v>42112</v>
      </c>
      <c r="B190" s="5">
        <v>68</v>
      </c>
      <c r="C190" s="25">
        <v>268</v>
      </c>
    </row>
    <row r="191" spans="1:3" x14ac:dyDescent="0.25">
      <c r="A191" s="27">
        <v>42113</v>
      </c>
      <c r="B191" s="5">
        <v>50</v>
      </c>
      <c r="C191" s="25">
        <v>468</v>
      </c>
    </row>
    <row r="192" spans="1:3" x14ac:dyDescent="0.25">
      <c r="A192" s="27">
        <v>42114</v>
      </c>
      <c r="B192" s="5">
        <v>46</v>
      </c>
      <c r="C192" s="25">
        <v>236</v>
      </c>
    </row>
    <row r="193" spans="1:3" x14ac:dyDescent="0.25">
      <c r="A193" s="27">
        <v>42115</v>
      </c>
      <c r="B193" s="5">
        <v>58</v>
      </c>
      <c r="C193" s="25">
        <v>415.5</v>
      </c>
    </row>
    <row r="194" spans="1:3" x14ac:dyDescent="0.25">
      <c r="A194" s="27">
        <v>42116</v>
      </c>
      <c r="B194" s="5">
        <v>56</v>
      </c>
      <c r="C194" s="25">
        <v>418.5</v>
      </c>
    </row>
    <row r="195" spans="1:3" x14ac:dyDescent="0.25">
      <c r="A195" s="27">
        <v>42117</v>
      </c>
      <c r="B195" s="5">
        <v>61</v>
      </c>
      <c r="C195" s="25">
        <v>279</v>
      </c>
    </row>
    <row r="196" spans="1:3" x14ac:dyDescent="0.25">
      <c r="A196" s="27">
        <v>42118</v>
      </c>
      <c r="B196" s="5">
        <v>56</v>
      </c>
      <c r="C196" s="25">
        <v>195</v>
      </c>
    </row>
    <row r="197" spans="1:3" x14ac:dyDescent="0.25">
      <c r="A197" s="27">
        <v>42119</v>
      </c>
      <c r="B197" s="5">
        <v>61</v>
      </c>
      <c r="C197" s="25">
        <v>325.5</v>
      </c>
    </row>
    <row r="198" spans="1:3" x14ac:dyDescent="0.25">
      <c r="A198" s="27">
        <v>42120</v>
      </c>
      <c r="B198" s="5">
        <v>67</v>
      </c>
      <c r="C198" s="25">
        <v>283</v>
      </c>
    </row>
    <row r="199" spans="1:3" x14ac:dyDescent="0.25">
      <c r="A199" s="27">
        <v>42121</v>
      </c>
      <c r="B199" s="5">
        <v>68</v>
      </c>
      <c r="C199" s="25">
        <v>281</v>
      </c>
    </row>
    <row r="200" spans="1:3" x14ac:dyDescent="0.25">
      <c r="A200" s="27">
        <v>42122</v>
      </c>
      <c r="B200" s="5">
        <v>61</v>
      </c>
      <c r="C200" s="25">
        <v>313.5</v>
      </c>
    </row>
    <row r="201" spans="1:3" x14ac:dyDescent="0.25">
      <c r="A201" s="27">
        <v>42123</v>
      </c>
      <c r="B201" s="5">
        <v>52</v>
      </c>
      <c r="C201" s="25">
        <v>466</v>
      </c>
    </row>
    <row r="202" spans="1:3" x14ac:dyDescent="0.25">
      <c r="A202" s="27">
        <v>42124</v>
      </c>
      <c r="B202" s="5">
        <v>63</v>
      </c>
      <c r="C202" s="25">
        <v>351</v>
      </c>
    </row>
    <row r="203" spans="1:3" x14ac:dyDescent="0.25">
      <c r="A203" s="27">
        <v>42125</v>
      </c>
      <c r="B203" s="5">
        <v>80</v>
      </c>
      <c r="C203" s="25">
        <v>226</v>
      </c>
    </row>
    <row r="204" spans="1:3" x14ac:dyDescent="0.25">
      <c r="A204" s="27">
        <v>42126</v>
      </c>
      <c r="B204" s="5">
        <v>75</v>
      </c>
      <c r="C204" s="25">
        <v>165</v>
      </c>
    </row>
    <row r="205" spans="1:3" x14ac:dyDescent="0.25">
      <c r="A205" s="27">
        <v>42127</v>
      </c>
      <c r="B205" s="5">
        <v>51</v>
      </c>
      <c r="C205" s="25">
        <v>532</v>
      </c>
    </row>
    <row r="206" spans="1:3" x14ac:dyDescent="0.25">
      <c r="A206" s="27">
        <v>42128</v>
      </c>
      <c r="B206" s="5">
        <v>44</v>
      </c>
      <c r="C206" s="25">
        <v>410</v>
      </c>
    </row>
    <row r="207" spans="1:3" x14ac:dyDescent="0.25">
      <c r="A207" s="27">
        <v>42129</v>
      </c>
      <c r="B207" s="5">
        <v>79</v>
      </c>
      <c r="C207" s="25">
        <v>121</v>
      </c>
    </row>
    <row r="208" spans="1:3" x14ac:dyDescent="0.25">
      <c r="A208" s="27">
        <v>42130</v>
      </c>
      <c r="B208" s="5">
        <v>61</v>
      </c>
      <c r="C208" s="25">
        <v>340.5</v>
      </c>
    </row>
    <row r="209" spans="1:3" x14ac:dyDescent="0.25">
      <c r="A209" s="27">
        <v>42131</v>
      </c>
      <c r="B209" s="5">
        <v>49</v>
      </c>
      <c r="C209" s="25">
        <v>264</v>
      </c>
    </row>
    <row r="210" spans="1:3" x14ac:dyDescent="0.25">
      <c r="A210" s="27">
        <v>42132</v>
      </c>
      <c r="B210" s="5">
        <v>80</v>
      </c>
      <c r="C210" s="25">
        <v>212</v>
      </c>
    </row>
    <row r="211" spans="1:3" x14ac:dyDescent="0.25">
      <c r="A211" s="27">
        <v>42133</v>
      </c>
      <c r="B211" s="5">
        <v>47</v>
      </c>
      <c r="C211" s="25">
        <v>590</v>
      </c>
    </row>
    <row r="212" spans="1:3" x14ac:dyDescent="0.25">
      <c r="A212" s="27">
        <v>42134</v>
      </c>
      <c r="B212" s="5">
        <v>77</v>
      </c>
      <c r="C212" s="25">
        <v>153</v>
      </c>
    </row>
    <row r="213" spans="1:3" x14ac:dyDescent="0.25">
      <c r="A213" s="27">
        <v>42135</v>
      </c>
      <c r="B213" s="5">
        <v>60</v>
      </c>
      <c r="C213" s="25">
        <v>202.5</v>
      </c>
    </row>
    <row r="214" spans="1:3" x14ac:dyDescent="0.25">
      <c r="A214" s="27">
        <v>42136</v>
      </c>
      <c r="B214" s="5">
        <v>54</v>
      </c>
      <c r="C214" s="25">
        <v>564</v>
      </c>
    </row>
    <row r="215" spans="1:3" x14ac:dyDescent="0.25">
      <c r="A215" s="27">
        <v>42137</v>
      </c>
      <c r="B215" s="5">
        <v>44</v>
      </c>
      <c r="C215" s="25">
        <v>326</v>
      </c>
    </row>
    <row r="216" spans="1:3" x14ac:dyDescent="0.25">
      <c r="A216" s="27">
        <v>42138</v>
      </c>
      <c r="B216" s="5">
        <v>50</v>
      </c>
      <c r="C216" s="25">
        <v>308</v>
      </c>
    </row>
    <row r="217" spans="1:3" x14ac:dyDescent="0.25">
      <c r="A217" s="27">
        <v>42139</v>
      </c>
      <c r="B217" s="5">
        <v>69</v>
      </c>
      <c r="C217" s="25">
        <v>220</v>
      </c>
    </row>
    <row r="218" spans="1:3" x14ac:dyDescent="0.25">
      <c r="A218" s="27">
        <v>42140</v>
      </c>
      <c r="B218" s="5">
        <v>59</v>
      </c>
      <c r="C218" s="25">
        <v>448.5</v>
      </c>
    </row>
    <row r="219" spans="1:3" x14ac:dyDescent="0.25">
      <c r="A219" s="27">
        <v>42141</v>
      </c>
      <c r="B219" s="5">
        <v>81</v>
      </c>
      <c r="C219" s="25">
        <v>239</v>
      </c>
    </row>
    <row r="220" spans="1:3" x14ac:dyDescent="0.25">
      <c r="A220" s="27">
        <v>42142</v>
      </c>
      <c r="B220" s="5">
        <v>82</v>
      </c>
      <c r="C220" s="25">
        <v>227</v>
      </c>
    </row>
    <row r="221" spans="1:3" x14ac:dyDescent="0.25">
      <c r="A221" s="27">
        <v>42143</v>
      </c>
      <c r="B221" s="5">
        <v>59</v>
      </c>
      <c r="C221" s="25">
        <v>222</v>
      </c>
    </row>
    <row r="222" spans="1:3" x14ac:dyDescent="0.25">
      <c r="A222" s="27">
        <v>42144</v>
      </c>
      <c r="B222" s="5">
        <v>47</v>
      </c>
      <c r="C222" s="25">
        <v>282</v>
      </c>
    </row>
    <row r="223" spans="1:3" x14ac:dyDescent="0.25">
      <c r="A223" s="27">
        <v>42145</v>
      </c>
      <c r="B223" s="5">
        <v>71</v>
      </c>
      <c r="C223" s="25">
        <v>225</v>
      </c>
    </row>
    <row r="224" spans="1:3" x14ac:dyDescent="0.25">
      <c r="A224" s="27">
        <v>42146</v>
      </c>
      <c r="B224" s="5">
        <v>45</v>
      </c>
      <c r="C224" s="25">
        <v>332</v>
      </c>
    </row>
    <row r="225" spans="1:3" x14ac:dyDescent="0.25">
      <c r="A225" s="27">
        <v>42147</v>
      </c>
      <c r="B225" s="5">
        <v>65</v>
      </c>
      <c r="C225" s="25">
        <v>178</v>
      </c>
    </row>
    <row r="226" spans="1:3" x14ac:dyDescent="0.25">
      <c r="A226" s="27">
        <v>42148</v>
      </c>
      <c r="B226" s="5">
        <v>78</v>
      </c>
      <c r="C226" s="25">
        <v>290</v>
      </c>
    </row>
    <row r="227" spans="1:3" x14ac:dyDescent="0.25">
      <c r="A227" s="27">
        <v>42149</v>
      </c>
      <c r="B227" s="5">
        <v>54</v>
      </c>
      <c r="C227" s="25">
        <v>246</v>
      </c>
    </row>
    <row r="228" spans="1:3" x14ac:dyDescent="0.25">
      <c r="A228" s="27">
        <v>42150</v>
      </c>
      <c r="B228" s="5">
        <v>46</v>
      </c>
      <c r="C228" s="25">
        <v>598</v>
      </c>
    </row>
    <row r="229" spans="1:3" x14ac:dyDescent="0.25">
      <c r="A229" s="27">
        <v>42151</v>
      </c>
      <c r="B229" s="5">
        <v>81</v>
      </c>
      <c r="C229" s="25">
        <v>186</v>
      </c>
    </row>
    <row r="230" spans="1:3" x14ac:dyDescent="0.25">
      <c r="A230" s="27">
        <v>42152</v>
      </c>
      <c r="B230" s="5">
        <v>52</v>
      </c>
      <c r="C230" s="25">
        <v>584</v>
      </c>
    </row>
    <row r="231" spans="1:3" x14ac:dyDescent="0.25">
      <c r="A231" s="27">
        <v>42153</v>
      </c>
      <c r="B231" s="5">
        <v>79</v>
      </c>
      <c r="C231" s="25">
        <v>259</v>
      </c>
    </row>
    <row r="232" spans="1:3" x14ac:dyDescent="0.25">
      <c r="A232" s="27">
        <v>42154</v>
      </c>
      <c r="B232" s="5">
        <v>77</v>
      </c>
      <c r="C232" s="25">
        <v>162</v>
      </c>
    </row>
    <row r="233" spans="1:3" x14ac:dyDescent="0.25">
      <c r="A233" s="27">
        <v>42155</v>
      </c>
      <c r="B233" s="5">
        <v>66</v>
      </c>
      <c r="C233" s="25">
        <v>162</v>
      </c>
    </row>
    <row r="234" spans="1:3" x14ac:dyDescent="0.25">
      <c r="A234" s="27">
        <v>42156</v>
      </c>
      <c r="B234" s="5">
        <v>60</v>
      </c>
      <c r="C234" s="25">
        <v>300</v>
      </c>
    </row>
    <row r="235" spans="1:3" x14ac:dyDescent="0.25">
      <c r="A235" s="27">
        <v>42157</v>
      </c>
      <c r="B235" s="5">
        <v>66</v>
      </c>
      <c r="C235" s="25">
        <v>228</v>
      </c>
    </row>
    <row r="236" spans="1:3" x14ac:dyDescent="0.25">
      <c r="A236" s="27">
        <v>42158</v>
      </c>
      <c r="B236" s="5">
        <v>63</v>
      </c>
      <c r="C236" s="25">
        <v>336</v>
      </c>
    </row>
    <row r="237" spans="1:3" x14ac:dyDescent="0.25">
      <c r="A237" s="27">
        <v>42159</v>
      </c>
      <c r="B237" s="5">
        <v>76</v>
      </c>
      <c r="C237" s="25">
        <v>164</v>
      </c>
    </row>
    <row r="238" spans="1:3" x14ac:dyDescent="0.25">
      <c r="A238" s="27">
        <v>42160</v>
      </c>
      <c r="B238" s="5">
        <v>64</v>
      </c>
      <c r="C238" s="25">
        <v>238.5</v>
      </c>
    </row>
    <row r="239" spans="1:3" x14ac:dyDescent="0.25">
      <c r="A239" s="27">
        <v>42161</v>
      </c>
      <c r="B239" s="5">
        <v>54</v>
      </c>
      <c r="C239" s="25">
        <v>548</v>
      </c>
    </row>
    <row r="240" spans="1:3" x14ac:dyDescent="0.25">
      <c r="A240" s="27">
        <v>42162</v>
      </c>
      <c r="B240" s="5">
        <v>62</v>
      </c>
      <c r="C240" s="25">
        <v>187.5</v>
      </c>
    </row>
    <row r="241" spans="1:3" x14ac:dyDescent="0.25">
      <c r="A241" s="27">
        <v>42163</v>
      </c>
      <c r="B241" s="5">
        <v>75</v>
      </c>
      <c r="C241" s="25">
        <v>208</v>
      </c>
    </row>
    <row r="242" spans="1:3" x14ac:dyDescent="0.25">
      <c r="A242" s="27">
        <v>42164</v>
      </c>
      <c r="B242" s="5">
        <v>60</v>
      </c>
      <c r="C242" s="25">
        <v>153</v>
      </c>
    </row>
    <row r="243" spans="1:3" x14ac:dyDescent="0.25">
      <c r="A243" s="27">
        <v>42165</v>
      </c>
      <c r="B243" s="5">
        <v>61</v>
      </c>
      <c r="C243" s="25">
        <v>343.5</v>
      </c>
    </row>
    <row r="244" spans="1:3" x14ac:dyDescent="0.25">
      <c r="A244" s="27">
        <v>42166</v>
      </c>
      <c r="B244" s="5">
        <v>74</v>
      </c>
      <c r="C244" s="25">
        <v>275</v>
      </c>
    </row>
    <row r="245" spans="1:3" x14ac:dyDescent="0.25">
      <c r="A245" s="27">
        <v>42167</v>
      </c>
      <c r="B245" s="5">
        <v>72</v>
      </c>
      <c r="C245" s="25">
        <v>138</v>
      </c>
    </row>
    <row r="246" spans="1:3" x14ac:dyDescent="0.25">
      <c r="A246" s="27">
        <v>42168</v>
      </c>
      <c r="B246" s="5">
        <v>77</v>
      </c>
      <c r="C246" s="25">
        <v>168</v>
      </c>
    </row>
    <row r="247" spans="1:3" x14ac:dyDescent="0.25">
      <c r="A247" s="27">
        <v>42169</v>
      </c>
      <c r="B247" s="5">
        <v>56</v>
      </c>
      <c r="C247" s="25">
        <v>289.5</v>
      </c>
    </row>
    <row r="248" spans="1:3" x14ac:dyDescent="0.25">
      <c r="A248" s="27">
        <v>42170</v>
      </c>
      <c r="B248" s="5">
        <v>73</v>
      </c>
      <c r="C248" s="25">
        <v>156</v>
      </c>
    </row>
    <row r="249" spans="1:3" x14ac:dyDescent="0.25">
      <c r="A249" s="27">
        <v>42171</v>
      </c>
      <c r="B249" s="5">
        <v>60</v>
      </c>
      <c r="C249" s="25">
        <v>345</v>
      </c>
    </row>
    <row r="250" spans="1:3" x14ac:dyDescent="0.25">
      <c r="A250" s="27">
        <v>42172</v>
      </c>
      <c r="B250" s="5">
        <v>72</v>
      </c>
      <c r="C250" s="25">
        <v>292</v>
      </c>
    </row>
    <row r="251" spans="1:3" x14ac:dyDescent="0.25">
      <c r="A251" s="27">
        <v>42173</v>
      </c>
      <c r="B251" s="5">
        <v>66</v>
      </c>
      <c r="C251" s="25">
        <v>100</v>
      </c>
    </row>
    <row r="252" spans="1:3" x14ac:dyDescent="0.25">
      <c r="A252" s="27">
        <v>42174</v>
      </c>
      <c r="B252" s="5">
        <v>57</v>
      </c>
      <c r="C252" s="25">
        <v>355.5</v>
      </c>
    </row>
    <row r="253" spans="1:3" x14ac:dyDescent="0.25">
      <c r="A253" s="27">
        <v>42175</v>
      </c>
      <c r="B253" s="5">
        <v>57</v>
      </c>
      <c r="C253" s="25">
        <v>171</v>
      </c>
    </row>
    <row r="254" spans="1:3" x14ac:dyDescent="0.25">
      <c r="A254" s="27">
        <v>42176</v>
      </c>
      <c r="B254" s="5">
        <v>78</v>
      </c>
      <c r="C254" s="25">
        <v>253</v>
      </c>
    </row>
    <row r="255" spans="1:3" x14ac:dyDescent="0.25">
      <c r="A255" s="27">
        <v>42177</v>
      </c>
      <c r="B255" s="5">
        <v>56</v>
      </c>
      <c r="C255" s="25">
        <v>303</v>
      </c>
    </row>
    <row r="256" spans="1:3" x14ac:dyDescent="0.25">
      <c r="A256" s="27">
        <v>42178</v>
      </c>
      <c r="B256" s="5">
        <v>59</v>
      </c>
      <c r="C256" s="25">
        <v>319.5</v>
      </c>
    </row>
    <row r="257" spans="1:3" x14ac:dyDescent="0.25">
      <c r="A257" s="27">
        <v>42179</v>
      </c>
      <c r="B257" s="5">
        <v>71</v>
      </c>
      <c r="C257" s="25">
        <v>115</v>
      </c>
    </row>
    <row r="258" spans="1:3" x14ac:dyDescent="0.25">
      <c r="A258" s="27">
        <v>42180</v>
      </c>
      <c r="B258" s="5">
        <v>66</v>
      </c>
      <c r="C258" s="25">
        <v>133</v>
      </c>
    </row>
    <row r="259" spans="1:3" x14ac:dyDescent="0.25">
      <c r="A259" s="27">
        <v>42181</v>
      </c>
      <c r="B259" s="5">
        <v>58</v>
      </c>
      <c r="C259" s="25">
        <v>318</v>
      </c>
    </row>
    <row r="260" spans="1:3" x14ac:dyDescent="0.25">
      <c r="A260" s="27">
        <v>42182</v>
      </c>
      <c r="B260" s="5">
        <v>67</v>
      </c>
      <c r="C260" s="25">
        <v>137</v>
      </c>
    </row>
    <row r="261" spans="1:3" x14ac:dyDescent="0.25">
      <c r="A261" s="27">
        <v>42183</v>
      </c>
      <c r="B261" s="5">
        <v>66</v>
      </c>
      <c r="C261" s="25">
        <v>275</v>
      </c>
    </row>
    <row r="262" spans="1:3" x14ac:dyDescent="0.25">
      <c r="A262" s="27">
        <v>42184</v>
      </c>
      <c r="B262" s="5">
        <v>76</v>
      </c>
      <c r="C262" s="25">
        <v>132</v>
      </c>
    </row>
    <row r="263" spans="1:3" x14ac:dyDescent="0.25">
      <c r="A263" s="27">
        <v>42185</v>
      </c>
      <c r="B263" s="5">
        <v>57</v>
      </c>
      <c r="C263" s="25">
        <v>244.5</v>
      </c>
    </row>
    <row r="264" spans="1:3" x14ac:dyDescent="0.25">
      <c r="A264" s="27">
        <v>42186</v>
      </c>
      <c r="B264" s="5">
        <v>72</v>
      </c>
      <c r="C264" s="25">
        <v>135</v>
      </c>
    </row>
    <row r="265" spans="1:3" x14ac:dyDescent="0.25">
      <c r="A265" s="27">
        <v>42187</v>
      </c>
      <c r="B265" s="5">
        <v>62</v>
      </c>
      <c r="C265" s="25">
        <v>246</v>
      </c>
    </row>
    <row r="266" spans="1:3" x14ac:dyDescent="0.25">
      <c r="A266" s="27">
        <v>42188</v>
      </c>
      <c r="B266" s="5">
        <v>79</v>
      </c>
      <c r="C266" s="25">
        <v>222</v>
      </c>
    </row>
    <row r="267" spans="1:3" x14ac:dyDescent="0.25">
      <c r="A267" s="27">
        <v>42189</v>
      </c>
      <c r="B267" s="5">
        <v>83</v>
      </c>
      <c r="C267" s="25">
        <v>297</v>
      </c>
    </row>
    <row r="268" spans="1:3" x14ac:dyDescent="0.25">
      <c r="A268" s="27">
        <v>42190</v>
      </c>
      <c r="B268" s="5">
        <v>71</v>
      </c>
      <c r="C268" s="25">
        <v>173</v>
      </c>
    </row>
    <row r="269" spans="1:3" x14ac:dyDescent="0.25">
      <c r="A269" s="27">
        <v>42191</v>
      </c>
      <c r="B269" s="5">
        <v>78</v>
      </c>
      <c r="C269" s="25">
        <v>154</v>
      </c>
    </row>
    <row r="270" spans="1:3" x14ac:dyDescent="0.25">
      <c r="A270" s="27">
        <v>42192</v>
      </c>
      <c r="B270" s="5">
        <v>70</v>
      </c>
      <c r="C270" s="25">
        <v>160</v>
      </c>
    </row>
    <row r="271" spans="1:3" x14ac:dyDescent="0.25">
      <c r="A271" s="27">
        <v>42193</v>
      </c>
      <c r="B271" s="5">
        <v>81</v>
      </c>
      <c r="C271" s="25">
        <v>139</v>
      </c>
    </row>
    <row r="272" spans="1:3" x14ac:dyDescent="0.25">
      <c r="A272" s="27">
        <v>42194</v>
      </c>
      <c r="B272" s="5">
        <v>74</v>
      </c>
      <c r="C272" s="25">
        <v>103</v>
      </c>
    </row>
    <row r="273" spans="1:3" x14ac:dyDescent="0.25">
      <c r="A273" s="27">
        <v>42195</v>
      </c>
      <c r="B273" s="5">
        <v>92</v>
      </c>
      <c r="C273" s="25">
        <v>508</v>
      </c>
    </row>
    <row r="274" spans="1:3" x14ac:dyDescent="0.25">
      <c r="A274" s="27">
        <v>42196</v>
      </c>
      <c r="B274" s="5">
        <v>78</v>
      </c>
      <c r="C274" s="25">
        <v>172</v>
      </c>
    </row>
    <row r="275" spans="1:3" x14ac:dyDescent="0.25">
      <c r="A275" s="27">
        <v>42197</v>
      </c>
      <c r="B275" s="5">
        <v>87</v>
      </c>
      <c r="C275" s="25">
        <v>429</v>
      </c>
    </row>
    <row r="276" spans="1:3" x14ac:dyDescent="0.25">
      <c r="A276" s="27">
        <v>42198</v>
      </c>
      <c r="B276" s="5">
        <v>62</v>
      </c>
      <c r="C276" s="25">
        <v>406.5</v>
      </c>
    </row>
    <row r="277" spans="1:3" x14ac:dyDescent="0.25">
      <c r="A277" s="27">
        <v>42199</v>
      </c>
      <c r="B277" s="5">
        <v>85</v>
      </c>
      <c r="C277" s="25">
        <v>340.5</v>
      </c>
    </row>
    <row r="278" spans="1:3" x14ac:dyDescent="0.25">
      <c r="A278" s="27">
        <v>42200</v>
      </c>
      <c r="B278" s="5">
        <v>92</v>
      </c>
      <c r="C278" s="25">
        <v>268</v>
      </c>
    </row>
    <row r="279" spans="1:3" x14ac:dyDescent="0.25">
      <c r="A279" s="27">
        <v>42201</v>
      </c>
      <c r="B279" s="5">
        <v>84</v>
      </c>
      <c r="C279" s="25">
        <v>235</v>
      </c>
    </row>
    <row r="280" spans="1:3" x14ac:dyDescent="0.25">
      <c r="A280" s="27">
        <v>42202</v>
      </c>
      <c r="B280" s="5">
        <v>90</v>
      </c>
      <c r="C280" s="25">
        <v>396</v>
      </c>
    </row>
    <row r="281" spans="1:3" x14ac:dyDescent="0.25">
      <c r="A281" s="27">
        <v>42203</v>
      </c>
      <c r="B281" s="5">
        <v>66</v>
      </c>
      <c r="C281" s="25">
        <v>254</v>
      </c>
    </row>
    <row r="282" spans="1:3" x14ac:dyDescent="0.25">
      <c r="A282" s="27">
        <v>42204</v>
      </c>
      <c r="B282" s="5">
        <v>67</v>
      </c>
      <c r="C282" s="25">
        <v>189</v>
      </c>
    </row>
    <row r="283" spans="1:3" x14ac:dyDescent="0.25">
      <c r="A283" s="27">
        <v>42205</v>
      </c>
      <c r="B283" s="5">
        <v>79</v>
      </c>
      <c r="C283" s="25">
        <v>293</v>
      </c>
    </row>
    <row r="284" spans="1:3" x14ac:dyDescent="0.25">
      <c r="A284" s="27">
        <v>42206</v>
      </c>
      <c r="B284" s="5">
        <v>74</v>
      </c>
      <c r="C284" s="25">
        <v>115</v>
      </c>
    </row>
    <row r="285" spans="1:3" x14ac:dyDescent="0.25">
      <c r="A285" s="27">
        <v>42207</v>
      </c>
      <c r="B285" s="5">
        <v>84</v>
      </c>
      <c r="C285" s="25">
        <v>181</v>
      </c>
    </row>
    <row r="286" spans="1:3" x14ac:dyDescent="0.25">
      <c r="A286" s="27">
        <v>42208</v>
      </c>
      <c r="B286" s="5">
        <v>73</v>
      </c>
      <c r="C286" s="25">
        <v>200</v>
      </c>
    </row>
    <row r="287" spans="1:3" x14ac:dyDescent="0.25">
      <c r="A287" s="27">
        <v>42209</v>
      </c>
      <c r="B287" s="5">
        <v>72</v>
      </c>
      <c r="C287" s="25">
        <v>234</v>
      </c>
    </row>
    <row r="288" spans="1:3" x14ac:dyDescent="0.25">
      <c r="A288" s="27">
        <v>42210</v>
      </c>
      <c r="B288" s="5">
        <v>89</v>
      </c>
      <c r="C288" s="25">
        <v>423</v>
      </c>
    </row>
    <row r="289" spans="1:3" x14ac:dyDescent="0.25">
      <c r="A289" s="27">
        <v>42211</v>
      </c>
      <c r="B289" s="5">
        <v>75</v>
      </c>
      <c r="C289" s="25">
        <v>102</v>
      </c>
    </row>
    <row r="290" spans="1:3" x14ac:dyDescent="0.25">
      <c r="A290" s="27">
        <v>42212</v>
      </c>
      <c r="B290" s="5">
        <v>80</v>
      </c>
      <c r="C290" s="25">
        <v>272</v>
      </c>
    </row>
    <row r="291" spans="1:3" x14ac:dyDescent="0.25">
      <c r="A291" s="27">
        <v>42213</v>
      </c>
      <c r="B291" s="5">
        <v>65</v>
      </c>
      <c r="C291" s="25">
        <v>159</v>
      </c>
    </row>
    <row r="292" spans="1:3" x14ac:dyDescent="0.25">
      <c r="A292" s="27">
        <v>42214</v>
      </c>
      <c r="B292" s="5">
        <v>71</v>
      </c>
      <c r="C292" s="25">
        <v>281</v>
      </c>
    </row>
    <row r="293" spans="1:3" x14ac:dyDescent="0.25">
      <c r="A293" s="27">
        <v>42215</v>
      </c>
      <c r="B293" s="5">
        <v>91</v>
      </c>
      <c r="C293" s="25">
        <v>210</v>
      </c>
    </row>
    <row r="294" spans="1:3" x14ac:dyDescent="0.25">
      <c r="A294" s="27">
        <v>42216</v>
      </c>
      <c r="B294" s="5">
        <v>89</v>
      </c>
      <c r="C294" s="25">
        <v>273</v>
      </c>
    </row>
    <row r="295" spans="1:3" x14ac:dyDescent="0.25">
      <c r="A295" s="27">
        <v>42217</v>
      </c>
      <c r="B295" s="5">
        <v>98</v>
      </c>
      <c r="C295" s="25">
        <v>310</v>
      </c>
    </row>
    <row r="296" spans="1:3" x14ac:dyDescent="0.25">
      <c r="A296" s="27">
        <v>42218</v>
      </c>
      <c r="B296" s="5">
        <v>91</v>
      </c>
      <c r="C296" s="25">
        <v>578</v>
      </c>
    </row>
    <row r="297" spans="1:3" x14ac:dyDescent="0.25">
      <c r="A297" s="27">
        <v>42219</v>
      </c>
      <c r="B297" s="5">
        <v>82</v>
      </c>
      <c r="C297" s="25">
        <v>300</v>
      </c>
    </row>
    <row r="298" spans="1:3" x14ac:dyDescent="0.25">
      <c r="A298" s="27">
        <v>42220</v>
      </c>
      <c r="B298" s="5">
        <v>93</v>
      </c>
      <c r="C298" s="25">
        <v>584</v>
      </c>
    </row>
    <row r="299" spans="1:3" x14ac:dyDescent="0.25">
      <c r="A299" s="27">
        <v>42221</v>
      </c>
      <c r="B299" s="5">
        <v>73</v>
      </c>
      <c r="C299" s="25">
        <v>159</v>
      </c>
    </row>
    <row r="300" spans="1:3" x14ac:dyDescent="0.25">
      <c r="A300" s="27">
        <v>42222</v>
      </c>
      <c r="B300" s="5">
        <v>99</v>
      </c>
      <c r="C300" s="25">
        <v>715</v>
      </c>
    </row>
    <row r="301" spans="1:3" x14ac:dyDescent="0.25">
      <c r="A301" s="27">
        <v>42223</v>
      </c>
      <c r="B301" s="5">
        <v>85</v>
      </c>
      <c r="C301" s="25">
        <v>426</v>
      </c>
    </row>
    <row r="302" spans="1:3" x14ac:dyDescent="0.25">
      <c r="A302" s="27">
        <v>42224</v>
      </c>
      <c r="B302" s="5">
        <v>71</v>
      </c>
      <c r="C302" s="25">
        <v>251</v>
      </c>
    </row>
    <row r="303" spans="1:3" x14ac:dyDescent="0.25">
      <c r="A303" s="27">
        <v>42225</v>
      </c>
      <c r="B303" s="5">
        <v>90</v>
      </c>
      <c r="C303" s="25">
        <v>294</v>
      </c>
    </row>
    <row r="304" spans="1:3" x14ac:dyDescent="0.25">
      <c r="A304" s="27">
        <v>42226</v>
      </c>
      <c r="B304" s="5">
        <v>71</v>
      </c>
      <c r="C304" s="25">
        <v>288</v>
      </c>
    </row>
    <row r="305" spans="1:3" x14ac:dyDescent="0.25">
      <c r="A305" s="27">
        <v>42227</v>
      </c>
      <c r="B305" s="5">
        <v>97</v>
      </c>
      <c r="C305" s="25">
        <v>740</v>
      </c>
    </row>
    <row r="306" spans="1:3" x14ac:dyDescent="0.25">
      <c r="A306" s="27">
        <v>42228</v>
      </c>
      <c r="B306" s="5">
        <v>100</v>
      </c>
      <c r="C306" s="25">
        <v>646.25</v>
      </c>
    </row>
    <row r="307" spans="1:3" x14ac:dyDescent="0.25">
      <c r="A307" s="27">
        <v>42229</v>
      </c>
      <c r="B307" s="5">
        <v>96</v>
      </c>
      <c r="C307" s="25">
        <v>337.5</v>
      </c>
    </row>
    <row r="308" spans="1:3" x14ac:dyDescent="0.25">
      <c r="A308" s="27">
        <v>42230</v>
      </c>
      <c r="B308" s="5">
        <v>75</v>
      </c>
      <c r="C308" s="25">
        <v>154</v>
      </c>
    </row>
    <row r="309" spans="1:3" x14ac:dyDescent="0.25">
      <c r="A309" s="27">
        <v>42231</v>
      </c>
      <c r="B309" s="5">
        <v>80</v>
      </c>
      <c r="C309" s="25">
        <v>153</v>
      </c>
    </row>
    <row r="310" spans="1:3" x14ac:dyDescent="0.25">
      <c r="A310" s="27">
        <v>42232</v>
      </c>
      <c r="B310" s="5">
        <v>74</v>
      </c>
      <c r="C310" s="25">
        <v>207</v>
      </c>
    </row>
    <row r="311" spans="1:3" x14ac:dyDescent="0.25">
      <c r="A311" s="27">
        <v>42233</v>
      </c>
      <c r="B311" s="5">
        <v>84</v>
      </c>
      <c r="C311" s="25">
        <v>151</v>
      </c>
    </row>
    <row r="312" spans="1:3" x14ac:dyDescent="0.25">
      <c r="A312" s="27">
        <v>42234</v>
      </c>
      <c r="B312" s="5">
        <v>94</v>
      </c>
      <c r="C312" s="25">
        <v>308</v>
      </c>
    </row>
    <row r="313" spans="1:3" x14ac:dyDescent="0.25">
      <c r="A313" s="27">
        <v>42235</v>
      </c>
      <c r="B313" s="5">
        <v>99</v>
      </c>
      <c r="C313" s="25">
        <v>285</v>
      </c>
    </row>
    <row r="314" spans="1:3" x14ac:dyDescent="0.25">
      <c r="A314" s="27">
        <v>42236</v>
      </c>
      <c r="B314" s="5">
        <v>94</v>
      </c>
      <c r="C314" s="25">
        <v>422</v>
      </c>
    </row>
    <row r="315" spans="1:3" x14ac:dyDescent="0.25">
      <c r="A315" s="27">
        <v>42237</v>
      </c>
      <c r="B315" s="5">
        <v>95</v>
      </c>
      <c r="C315" s="25">
        <v>400</v>
      </c>
    </row>
    <row r="316" spans="1:3" x14ac:dyDescent="0.25">
      <c r="A316" s="27">
        <v>42238</v>
      </c>
      <c r="B316" s="5">
        <v>88</v>
      </c>
      <c r="C316" s="25">
        <v>426</v>
      </c>
    </row>
    <row r="317" spans="1:3" x14ac:dyDescent="0.25">
      <c r="A317" s="27">
        <v>42239</v>
      </c>
      <c r="B317" s="5">
        <v>83</v>
      </c>
      <c r="C317" s="25">
        <v>182</v>
      </c>
    </row>
    <row r="318" spans="1:3" x14ac:dyDescent="0.25">
      <c r="A318" s="27">
        <v>42240</v>
      </c>
      <c r="B318" s="5">
        <v>89</v>
      </c>
      <c r="C318" s="25">
        <v>201</v>
      </c>
    </row>
    <row r="319" spans="1:3" x14ac:dyDescent="0.25">
      <c r="A319" s="27">
        <v>42241</v>
      </c>
      <c r="B319" s="5">
        <v>79</v>
      </c>
      <c r="C319" s="25">
        <v>294</v>
      </c>
    </row>
    <row r="320" spans="1:3" x14ac:dyDescent="0.25">
      <c r="A320" s="27">
        <v>42242</v>
      </c>
      <c r="B320" s="5">
        <v>92</v>
      </c>
      <c r="C320" s="25">
        <v>244</v>
      </c>
    </row>
    <row r="321" spans="1:3" x14ac:dyDescent="0.25">
      <c r="A321" s="27">
        <v>42243</v>
      </c>
      <c r="B321" s="5">
        <v>100</v>
      </c>
      <c r="C321" s="25">
        <v>379.5</v>
      </c>
    </row>
    <row r="322" spans="1:3" x14ac:dyDescent="0.25">
      <c r="A322" s="27">
        <v>42244</v>
      </c>
      <c r="B322" s="5">
        <v>80</v>
      </c>
      <c r="C322" s="25">
        <v>257</v>
      </c>
    </row>
    <row r="323" spans="1:3" x14ac:dyDescent="0.25">
      <c r="A323" s="27">
        <v>42245</v>
      </c>
      <c r="B323" s="5">
        <v>97</v>
      </c>
      <c r="C323" s="25">
        <v>590</v>
      </c>
    </row>
    <row r="324" spans="1:3" x14ac:dyDescent="0.25">
      <c r="A324" s="27">
        <v>42246</v>
      </c>
      <c r="B324" s="5">
        <v>70</v>
      </c>
      <c r="C324" s="25">
        <v>199</v>
      </c>
    </row>
    <row r="325" spans="1:3" x14ac:dyDescent="0.25">
      <c r="A325" s="27">
        <v>42247</v>
      </c>
      <c r="B325" s="5">
        <v>90</v>
      </c>
      <c r="C325" s="25">
        <v>248</v>
      </c>
    </row>
    <row r="326" spans="1:3" x14ac:dyDescent="0.25">
      <c r="A326" s="27">
        <v>42248</v>
      </c>
      <c r="B326" s="5">
        <v>75</v>
      </c>
      <c r="C326" s="25">
        <v>106</v>
      </c>
    </row>
    <row r="327" spans="1:3" x14ac:dyDescent="0.25">
      <c r="A327" s="27">
        <v>42249</v>
      </c>
      <c r="B327" s="5">
        <v>86</v>
      </c>
      <c r="C327" s="25">
        <v>217.5</v>
      </c>
    </row>
    <row r="328" spans="1:3" x14ac:dyDescent="0.25">
      <c r="A328" s="27">
        <v>42250</v>
      </c>
      <c r="B328" s="5">
        <v>91</v>
      </c>
      <c r="C328" s="25">
        <v>328</v>
      </c>
    </row>
    <row r="329" spans="1:3" x14ac:dyDescent="0.25">
      <c r="A329" s="27">
        <v>42251</v>
      </c>
      <c r="B329" s="5">
        <v>80</v>
      </c>
      <c r="C329" s="25">
        <v>133</v>
      </c>
    </row>
    <row r="330" spans="1:3" x14ac:dyDescent="0.25">
      <c r="A330" s="27">
        <v>42252</v>
      </c>
      <c r="B330" s="5">
        <v>73</v>
      </c>
      <c r="C330" s="25">
        <v>118</v>
      </c>
    </row>
    <row r="331" spans="1:3" x14ac:dyDescent="0.25">
      <c r="A331" s="27">
        <v>42253</v>
      </c>
      <c r="B331" s="5">
        <v>85</v>
      </c>
      <c r="C331" s="25">
        <v>442.5</v>
      </c>
    </row>
    <row r="332" spans="1:3" x14ac:dyDescent="0.25">
      <c r="A332" s="27">
        <v>42254</v>
      </c>
      <c r="B332" s="5">
        <v>95</v>
      </c>
      <c r="C332" s="25">
        <v>455</v>
      </c>
    </row>
    <row r="333" spans="1:3" x14ac:dyDescent="0.25">
      <c r="A333" s="27">
        <v>42255</v>
      </c>
      <c r="B333" s="5">
        <v>75</v>
      </c>
      <c r="C333" s="25">
        <v>188</v>
      </c>
    </row>
    <row r="334" spans="1:3" x14ac:dyDescent="0.25">
      <c r="A334" s="27">
        <v>42256</v>
      </c>
      <c r="B334" s="5">
        <v>87</v>
      </c>
      <c r="C334" s="25">
        <v>255</v>
      </c>
    </row>
    <row r="335" spans="1:3" x14ac:dyDescent="0.25">
      <c r="A335" s="27">
        <v>42257</v>
      </c>
      <c r="B335" s="5">
        <v>80</v>
      </c>
      <c r="C335" s="25">
        <v>294</v>
      </c>
    </row>
    <row r="336" spans="1:3" x14ac:dyDescent="0.25">
      <c r="A336" s="27">
        <v>42258</v>
      </c>
      <c r="B336" s="5">
        <v>88</v>
      </c>
      <c r="C336" s="25">
        <v>304.5</v>
      </c>
    </row>
    <row r="337" spans="1:3" x14ac:dyDescent="0.25">
      <c r="A337" s="27">
        <v>42259</v>
      </c>
      <c r="B337" s="5">
        <v>75</v>
      </c>
      <c r="C337" s="25">
        <v>138</v>
      </c>
    </row>
    <row r="338" spans="1:3" x14ac:dyDescent="0.25">
      <c r="A338" s="27">
        <v>42260</v>
      </c>
      <c r="B338" s="5">
        <v>68</v>
      </c>
      <c r="C338" s="25">
        <v>253</v>
      </c>
    </row>
    <row r="339" spans="1:3" x14ac:dyDescent="0.25">
      <c r="A339" s="27">
        <v>42261</v>
      </c>
      <c r="B339" s="5">
        <v>70</v>
      </c>
      <c r="C339" s="25">
        <v>180</v>
      </c>
    </row>
    <row r="340" spans="1:3" x14ac:dyDescent="0.25">
      <c r="A340" s="27">
        <v>42262</v>
      </c>
      <c r="B340" s="5">
        <v>76</v>
      </c>
      <c r="C340" s="25">
        <v>210</v>
      </c>
    </row>
    <row r="341" spans="1:3" x14ac:dyDescent="0.25">
      <c r="A341" s="27">
        <v>42263</v>
      </c>
      <c r="B341" s="5">
        <v>87</v>
      </c>
      <c r="C341" s="25">
        <v>436.5</v>
      </c>
    </row>
    <row r="342" spans="1:3" x14ac:dyDescent="0.25">
      <c r="A342" s="27">
        <v>42264</v>
      </c>
      <c r="B342" s="5">
        <v>90</v>
      </c>
      <c r="C342" s="25">
        <v>456</v>
      </c>
    </row>
    <row r="343" spans="1:3" x14ac:dyDescent="0.25">
      <c r="A343" s="27">
        <v>42265</v>
      </c>
      <c r="B343" s="5">
        <v>67</v>
      </c>
      <c r="C343" s="25">
        <v>273</v>
      </c>
    </row>
    <row r="344" spans="1:3" x14ac:dyDescent="0.25">
      <c r="A344" s="27">
        <v>42266</v>
      </c>
      <c r="B344" s="5">
        <v>70</v>
      </c>
      <c r="C344" s="25">
        <v>283</v>
      </c>
    </row>
    <row r="345" spans="1:3" x14ac:dyDescent="0.25">
      <c r="A345" s="27">
        <v>42267</v>
      </c>
      <c r="B345" s="5">
        <v>97</v>
      </c>
      <c r="C345" s="25">
        <v>345</v>
      </c>
    </row>
    <row r="346" spans="1:3" x14ac:dyDescent="0.25">
      <c r="A346" s="27">
        <v>42268</v>
      </c>
      <c r="B346" s="5">
        <v>90</v>
      </c>
      <c r="C346" s="25">
        <v>232</v>
      </c>
    </row>
    <row r="347" spans="1:3" x14ac:dyDescent="0.25">
      <c r="A347" s="27">
        <v>42269</v>
      </c>
      <c r="B347" s="5">
        <v>86</v>
      </c>
      <c r="C347" s="25">
        <v>301.5</v>
      </c>
    </row>
    <row r="348" spans="1:3" x14ac:dyDescent="0.25">
      <c r="A348" s="27">
        <v>42270</v>
      </c>
      <c r="B348" s="5">
        <v>83</v>
      </c>
      <c r="C348" s="25">
        <v>298</v>
      </c>
    </row>
    <row r="349" spans="1:3" x14ac:dyDescent="0.25">
      <c r="A349" s="27">
        <v>42271</v>
      </c>
      <c r="B349" s="5">
        <v>69</v>
      </c>
      <c r="C349" s="25">
        <v>283</v>
      </c>
    </row>
    <row r="350" spans="1:3" x14ac:dyDescent="0.25">
      <c r="A350" s="27">
        <v>42272</v>
      </c>
      <c r="B350" s="5">
        <v>68</v>
      </c>
      <c r="C350" s="25">
        <v>193</v>
      </c>
    </row>
    <row r="351" spans="1:3" x14ac:dyDescent="0.25">
      <c r="A351" s="27">
        <v>42273</v>
      </c>
      <c r="B351" s="5">
        <v>95</v>
      </c>
      <c r="C351" s="25">
        <v>742.5</v>
      </c>
    </row>
    <row r="352" spans="1:3" x14ac:dyDescent="0.25">
      <c r="A352" s="27">
        <v>42274</v>
      </c>
      <c r="B352" s="5">
        <v>93</v>
      </c>
      <c r="C352" s="25">
        <v>528</v>
      </c>
    </row>
    <row r="353" spans="1:3" x14ac:dyDescent="0.25">
      <c r="A353" s="27">
        <v>42275</v>
      </c>
      <c r="B353" s="5">
        <v>79</v>
      </c>
      <c r="C353" s="25">
        <v>204</v>
      </c>
    </row>
    <row r="354" spans="1:3" x14ac:dyDescent="0.25">
      <c r="A354" s="27">
        <v>42276</v>
      </c>
      <c r="B354" s="5">
        <v>87</v>
      </c>
      <c r="C354" s="25">
        <v>180</v>
      </c>
    </row>
    <row r="355" spans="1:3" x14ac:dyDescent="0.25">
      <c r="A355" s="27">
        <v>42277</v>
      </c>
      <c r="B355" s="5">
        <v>79</v>
      </c>
      <c r="C355" s="25">
        <v>230</v>
      </c>
    </row>
    <row r="356" spans="1:3" x14ac:dyDescent="0.25">
      <c r="A356" s="27">
        <v>42278</v>
      </c>
      <c r="B356" s="5">
        <v>85</v>
      </c>
      <c r="C356" s="25">
        <v>393</v>
      </c>
    </row>
    <row r="357" spans="1:3" x14ac:dyDescent="0.25">
      <c r="A357" s="27">
        <v>42279</v>
      </c>
      <c r="B357" s="5">
        <v>89</v>
      </c>
      <c r="C357" s="25">
        <v>310.5</v>
      </c>
    </row>
    <row r="358" spans="1:3" x14ac:dyDescent="0.25">
      <c r="A358" s="27">
        <v>42280</v>
      </c>
      <c r="B358" s="5">
        <v>71</v>
      </c>
      <c r="C358" s="25">
        <v>298</v>
      </c>
    </row>
    <row r="359" spans="1:3" x14ac:dyDescent="0.25">
      <c r="A359" s="27">
        <v>42281</v>
      </c>
      <c r="B359" s="5">
        <v>58</v>
      </c>
      <c r="C359" s="25">
        <v>424.5</v>
      </c>
    </row>
    <row r="360" spans="1:3" x14ac:dyDescent="0.25">
      <c r="A360" s="27">
        <v>42282</v>
      </c>
      <c r="B360" s="5">
        <v>66</v>
      </c>
      <c r="C360" s="25">
        <v>116</v>
      </c>
    </row>
    <row r="361" spans="1:3" x14ac:dyDescent="0.25">
      <c r="A361" s="27">
        <v>42283</v>
      </c>
      <c r="B361" s="5">
        <v>82</v>
      </c>
      <c r="C361" s="25">
        <v>288</v>
      </c>
    </row>
    <row r="362" spans="1:3" x14ac:dyDescent="0.25">
      <c r="A362" s="27">
        <v>42284</v>
      </c>
      <c r="B362" s="5">
        <v>56</v>
      </c>
      <c r="C362" s="25">
        <v>318</v>
      </c>
    </row>
    <row r="363" spans="1:3" x14ac:dyDescent="0.25">
      <c r="A363" s="27">
        <v>42285</v>
      </c>
      <c r="B363" s="5">
        <v>81</v>
      </c>
      <c r="C363" s="25">
        <v>291</v>
      </c>
    </row>
    <row r="364" spans="1:3" x14ac:dyDescent="0.25">
      <c r="A364" s="27">
        <v>42286</v>
      </c>
      <c r="B364" s="5">
        <v>57</v>
      </c>
      <c r="C364" s="25">
        <v>418.5</v>
      </c>
    </row>
    <row r="365" spans="1:3" x14ac:dyDescent="0.25">
      <c r="A365" s="27">
        <v>42287</v>
      </c>
      <c r="B365" s="5">
        <v>59</v>
      </c>
      <c r="C365" s="25">
        <v>159</v>
      </c>
    </row>
    <row r="366" spans="1:3" x14ac:dyDescent="0.25">
      <c r="A366" s="27">
        <v>42288</v>
      </c>
      <c r="B366" s="5">
        <v>54</v>
      </c>
      <c r="C366" s="25">
        <v>504</v>
      </c>
    </row>
    <row r="367" spans="1:3" x14ac:dyDescent="0.25">
      <c r="A367" s="27">
        <v>42289</v>
      </c>
      <c r="B367" s="5">
        <v>88</v>
      </c>
      <c r="C367" s="25">
        <v>231</v>
      </c>
    </row>
    <row r="368" spans="1:3" x14ac:dyDescent="0.25">
      <c r="A368" s="27">
        <v>42290</v>
      </c>
      <c r="B368" s="5">
        <v>83</v>
      </c>
      <c r="C368" s="25">
        <v>290</v>
      </c>
    </row>
    <row r="369" spans="1:3" x14ac:dyDescent="0.25">
      <c r="A369" s="27">
        <v>42291</v>
      </c>
      <c r="B369" s="5">
        <v>85</v>
      </c>
      <c r="C369" s="25">
        <v>303</v>
      </c>
    </row>
    <row r="370" spans="1:3" x14ac:dyDescent="0.25">
      <c r="A370" s="27">
        <v>42292</v>
      </c>
      <c r="B370" s="5">
        <v>85</v>
      </c>
      <c r="C370" s="25">
        <v>223.5</v>
      </c>
    </row>
    <row r="371" spans="1:3" x14ac:dyDescent="0.25">
      <c r="A371" s="27">
        <v>42293</v>
      </c>
      <c r="B371" s="5">
        <v>81</v>
      </c>
      <c r="C371" s="25">
        <v>300</v>
      </c>
    </row>
    <row r="372" spans="1:3" x14ac:dyDescent="0.25">
      <c r="A372" s="27">
        <v>42294</v>
      </c>
      <c r="B372" s="5">
        <v>73</v>
      </c>
      <c r="C372" s="25">
        <v>276</v>
      </c>
    </row>
    <row r="373" spans="1:3" x14ac:dyDescent="0.25">
      <c r="A373" s="27">
        <v>42295</v>
      </c>
      <c r="B373" s="5">
        <v>71</v>
      </c>
      <c r="C373" s="25">
        <v>142</v>
      </c>
    </row>
    <row r="374" spans="1:3" x14ac:dyDescent="0.25">
      <c r="A374" s="27">
        <v>42296</v>
      </c>
      <c r="B374" s="5">
        <v>87</v>
      </c>
      <c r="C374" s="25">
        <v>285</v>
      </c>
    </row>
    <row r="375" spans="1:3" x14ac:dyDescent="0.25">
      <c r="A375" s="27">
        <v>42297</v>
      </c>
      <c r="B375" s="5">
        <v>86</v>
      </c>
      <c r="C375" s="25">
        <v>396</v>
      </c>
    </row>
    <row r="376" spans="1:3" x14ac:dyDescent="0.25">
      <c r="A376" s="27">
        <v>42298</v>
      </c>
      <c r="B376" s="5">
        <v>79</v>
      </c>
      <c r="C376" s="25">
        <v>265</v>
      </c>
    </row>
    <row r="377" spans="1:3" x14ac:dyDescent="0.25">
      <c r="A377" s="27">
        <v>42299</v>
      </c>
      <c r="B377" s="5">
        <v>61</v>
      </c>
      <c r="C377" s="25">
        <v>151.5</v>
      </c>
    </row>
    <row r="378" spans="1:3" x14ac:dyDescent="0.25">
      <c r="A378" s="27">
        <v>42300</v>
      </c>
      <c r="B378" s="5">
        <v>60</v>
      </c>
      <c r="C378" s="25">
        <v>361.5</v>
      </c>
    </row>
    <row r="379" spans="1:3" x14ac:dyDescent="0.25">
      <c r="A379" s="27">
        <v>42301</v>
      </c>
      <c r="B379" s="5">
        <v>78</v>
      </c>
      <c r="C379" s="25">
        <v>210</v>
      </c>
    </row>
    <row r="380" spans="1:3" x14ac:dyDescent="0.25">
      <c r="A380" s="27">
        <v>42302</v>
      </c>
      <c r="B380" s="5">
        <v>81</v>
      </c>
      <c r="C380" s="25">
        <v>288</v>
      </c>
    </row>
    <row r="381" spans="1:3" x14ac:dyDescent="0.25">
      <c r="A381" s="27">
        <v>42303</v>
      </c>
      <c r="B381" s="5">
        <v>79</v>
      </c>
      <c r="C381" s="25">
        <v>174</v>
      </c>
    </row>
    <row r="382" spans="1:3" x14ac:dyDescent="0.25">
      <c r="A382" s="27">
        <v>42304</v>
      </c>
      <c r="B382" s="5">
        <v>68</v>
      </c>
      <c r="C382" s="25">
        <v>260</v>
      </c>
    </row>
    <row r="383" spans="1:3" x14ac:dyDescent="0.25">
      <c r="A383" s="27">
        <v>42305</v>
      </c>
      <c r="B383" s="5">
        <v>68</v>
      </c>
      <c r="C383" s="25">
        <v>197</v>
      </c>
    </row>
    <row r="384" spans="1:3" x14ac:dyDescent="0.25">
      <c r="A384" s="27">
        <v>42306</v>
      </c>
      <c r="B384" s="5">
        <v>60</v>
      </c>
      <c r="C384" s="25">
        <v>276</v>
      </c>
    </row>
    <row r="385" spans="1:3" x14ac:dyDescent="0.25">
      <c r="A385" s="27">
        <v>42307</v>
      </c>
      <c r="B385" s="5">
        <v>73</v>
      </c>
      <c r="C385" s="25">
        <v>137</v>
      </c>
    </row>
    <row r="386" spans="1:3" x14ac:dyDescent="0.25">
      <c r="A386" s="27">
        <v>42308</v>
      </c>
      <c r="B386" s="5">
        <v>74</v>
      </c>
      <c r="C386" s="25">
        <v>132</v>
      </c>
    </row>
    <row r="387" spans="1:3" x14ac:dyDescent="0.25">
      <c r="A387" s="27">
        <v>42309</v>
      </c>
      <c r="B387" s="5">
        <v>46</v>
      </c>
      <c r="C387" s="25">
        <v>224</v>
      </c>
    </row>
    <row r="388" spans="1:3" x14ac:dyDescent="0.25">
      <c r="A388" s="27">
        <v>42310</v>
      </c>
      <c r="B388" s="5">
        <v>66</v>
      </c>
      <c r="C388" s="25">
        <v>131</v>
      </c>
    </row>
    <row r="389" spans="1:3" x14ac:dyDescent="0.25">
      <c r="A389" s="27">
        <v>42311</v>
      </c>
      <c r="B389" s="5">
        <v>50</v>
      </c>
      <c r="C389" s="25">
        <v>210</v>
      </c>
    </row>
    <row r="390" spans="1:3" x14ac:dyDescent="0.25">
      <c r="A390" s="27">
        <v>42312</v>
      </c>
      <c r="B390" s="5">
        <v>49</v>
      </c>
      <c r="C390" s="25">
        <v>498</v>
      </c>
    </row>
    <row r="391" spans="1:3" x14ac:dyDescent="0.25">
      <c r="A391" s="27">
        <v>42313</v>
      </c>
      <c r="B391" s="5">
        <v>68</v>
      </c>
      <c r="C391" s="25">
        <v>284</v>
      </c>
    </row>
    <row r="392" spans="1:3" x14ac:dyDescent="0.25">
      <c r="A392" s="27">
        <v>42314</v>
      </c>
      <c r="B392" s="5">
        <v>63</v>
      </c>
      <c r="C392" s="25">
        <v>150</v>
      </c>
    </row>
    <row r="393" spans="1:3" x14ac:dyDescent="0.25">
      <c r="A393" s="27">
        <v>42315</v>
      </c>
      <c r="B393" s="5">
        <v>57</v>
      </c>
      <c r="C393" s="25">
        <v>289.5</v>
      </c>
    </row>
    <row r="394" spans="1:3" x14ac:dyDescent="0.25">
      <c r="A394" s="27">
        <v>42316</v>
      </c>
      <c r="B394" s="5">
        <v>62</v>
      </c>
      <c r="C394" s="25">
        <v>237</v>
      </c>
    </row>
    <row r="395" spans="1:3" x14ac:dyDescent="0.25">
      <c r="A395" s="27">
        <v>42317</v>
      </c>
      <c r="B395" s="5">
        <v>66</v>
      </c>
      <c r="C395" s="25">
        <v>136</v>
      </c>
    </row>
    <row r="396" spans="1:3" x14ac:dyDescent="0.25">
      <c r="A396" s="27">
        <v>42318</v>
      </c>
      <c r="B396" s="5">
        <v>62</v>
      </c>
      <c r="C396" s="25">
        <v>424.5</v>
      </c>
    </row>
    <row r="397" spans="1:3" x14ac:dyDescent="0.25">
      <c r="A397" s="27">
        <v>42319</v>
      </c>
      <c r="B397" s="5">
        <v>53</v>
      </c>
      <c r="C397" s="25">
        <v>574</v>
      </c>
    </row>
    <row r="398" spans="1:3" x14ac:dyDescent="0.25">
      <c r="A398" s="27">
        <v>42320</v>
      </c>
      <c r="B398" s="5">
        <v>63</v>
      </c>
      <c r="C398" s="25">
        <v>391.5</v>
      </c>
    </row>
    <row r="399" spans="1:3" x14ac:dyDescent="0.25">
      <c r="A399" s="27">
        <v>42321</v>
      </c>
      <c r="B399" s="5">
        <v>61</v>
      </c>
      <c r="C399" s="25">
        <v>382.5</v>
      </c>
    </row>
    <row r="400" spans="1:3" x14ac:dyDescent="0.25">
      <c r="A400" s="27">
        <v>42322</v>
      </c>
      <c r="B400" s="5">
        <v>64</v>
      </c>
      <c r="C400" s="25">
        <v>436.5</v>
      </c>
    </row>
    <row r="401" spans="1:3" x14ac:dyDescent="0.25">
      <c r="A401" s="27">
        <v>42323</v>
      </c>
      <c r="B401" s="5">
        <v>51</v>
      </c>
      <c r="C401" s="25">
        <v>578</v>
      </c>
    </row>
    <row r="402" spans="1:3" x14ac:dyDescent="0.25">
      <c r="A402" s="27">
        <v>42324</v>
      </c>
      <c r="B402" s="5">
        <v>56</v>
      </c>
      <c r="C402" s="25">
        <v>328.5</v>
      </c>
    </row>
    <row r="403" spans="1:3" x14ac:dyDescent="0.25">
      <c r="A403" s="27">
        <v>42325</v>
      </c>
      <c r="B403" s="5">
        <v>54</v>
      </c>
      <c r="C403" s="25">
        <v>590</v>
      </c>
    </row>
    <row r="404" spans="1:3" x14ac:dyDescent="0.25">
      <c r="A404" s="27">
        <v>42326</v>
      </c>
      <c r="B404" s="5">
        <v>53</v>
      </c>
      <c r="C404" s="25">
        <v>446</v>
      </c>
    </row>
    <row r="405" spans="1:3" x14ac:dyDescent="0.25">
      <c r="A405" s="27">
        <v>42327</v>
      </c>
      <c r="B405" s="5">
        <v>50</v>
      </c>
      <c r="C405" s="25">
        <v>226</v>
      </c>
    </row>
    <row r="406" spans="1:3" x14ac:dyDescent="0.25">
      <c r="A406" s="27">
        <v>42328</v>
      </c>
      <c r="B406" s="5">
        <v>68</v>
      </c>
      <c r="C406" s="25">
        <v>231</v>
      </c>
    </row>
    <row r="407" spans="1:3" x14ac:dyDescent="0.25">
      <c r="A407" s="27">
        <v>42329</v>
      </c>
      <c r="B407" s="5">
        <v>58</v>
      </c>
      <c r="C407" s="25">
        <v>315</v>
      </c>
    </row>
    <row r="408" spans="1:3" x14ac:dyDescent="0.25">
      <c r="A408" s="27">
        <v>42330</v>
      </c>
      <c r="B408" s="5">
        <v>49</v>
      </c>
      <c r="C408" s="25">
        <v>220</v>
      </c>
    </row>
    <row r="409" spans="1:3" x14ac:dyDescent="0.25">
      <c r="A409" s="27">
        <v>42331</v>
      </c>
      <c r="B409" s="5">
        <v>67</v>
      </c>
      <c r="C409" s="25">
        <v>264</v>
      </c>
    </row>
    <row r="410" spans="1:3" x14ac:dyDescent="0.25">
      <c r="A410" s="27">
        <v>42332</v>
      </c>
      <c r="B410" s="5">
        <v>49</v>
      </c>
      <c r="C410" s="25">
        <v>358</v>
      </c>
    </row>
    <row r="411" spans="1:3" x14ac:dyDescent="0.25">
      <c r="A411" s="27">
        <v>42333</v>
      </c>
      <c r="B411" s="5">
        <v>47</v>
      </c>
      <c r="C411" s="25">
        <v>498</v>
      </c>
    </row>
    <row r="412" spans="1:3" x14ac:dyDescent="0.25">
      <c r="A412" s="27">
        <v>42334</v>
      </c>
      <c r="B412" s="5">
        <v>49</v>
      </c>
      <c r="C412" s="25">
        <v>448</v>
      </c>
    </row>
    <row r="413" spans="1:3" x14ac:dyDescent="0.25">
      <c r="A413" s="27">
        <v>42335</v>
      </c>
      <c r="B413" s="5">
        <v>47</v>
      </c>
      <c r="C413" s="25">
        <v>578</v>
      </c>
    </row>
    <row r="414" spans="1:3" x14ac:dyDescent="0.25">
      <c r="A414" s="27">
        <v>42336</v>
      </c>
      <c r="B414" s="5">
        <v>62</v>
      </c>
      <c r="C414" s="25">
        <v>402</v>
      </c>
    </row>
    <row r="415" spans="1:3" x14ac:dyDescent="0.25">
      <c r="A415" s="27">
        <v>42337</v>
      </c>
      <c r="B415" s="5">
        <v>47</v>
      </c>
      <c r="C415" s="25">
        <v>466</v>
      </c>
    </row>
    <row r="416" spans="1:3" x14ac:dyDescent="0.25">
      <c r="A416" s="27">
        <v>42338</v>
      </c>
      <c r="B416" s="5">
        <v>49</v>
      </c>
      <c r="C416" s="25">
        <v>330</v>
      </c>
    </row>
    <row r="417" spans="1:3" x14ac:dyDescent="0.25">
      <c r="A417" s="27">
        <v>42339</v>
      </c>
      <c r="B417" s="5">
        <v>64</v>
      </c>
      <c r="C417" s="25">
        <v>214.5</v>
      </c>
    </row>
    <row r="418" spans="1:3" x14ac:dyDescent="0.25">
      <c r="A418" s="27">
        <v>42340</v>
      </c>
      <c r="B418" s="5">
        <v>62</v>
      </c>
      <c r="C418" s="25">
        <v>190.5</v>
      </c>
    </row>
    <row r="419" spans="1:3" x14ac:dyDescent="0.25">
      <c r="A419" s="27">
        <v>42341</v>
      </c>
      <c r="B419" s="5">
        <v>60</v>
      </c>
      <c r="C419" s="25">
        <v>270</v>
      </c>
    </row>
    <row r="420" spans="1:3" x14ac:dyDescent="0.25">
      <c r="A420" s="27">
        <v>42342</v>
      </c>
      <c r="B420" s="5">
        <v>66</v>
      </c>
      <c r="C420" s="25">
        <v>109</v>
      </c>
    </row>
    <row r="421" spans="1:3" x14ac:dyDescent="0.25">
      <c r="A421" s="27">
        <v>42343</v>
      </c>
      <c r="B421" s="5">
        <v>62</v>
      </c>
      <c r="C421" s="25">
        <v>384</v>
      </c>
    </row>
    <row r="422" spans="1:3" x14ac:dyDescent="0.25">
      <c r="A422" s="27">
        <v>42344</v>
      </c>
      <c r="B422" s="5">
        <v>66</v>
      </c>
      <c r="C422" s="25">
        <v>286</v>
      </c>
    </row>
    <row r="423" spans="1:3" x14ac:dyDescent="0.25">
      <c r="A423" s="27">
        <v>42345</v>
      </c>
      <c r="B423" s="5">
        <v>49</v>
      </c>
      <c r="C423" s="25">
        <v>278</v>
      </c>
    </row>
    <row r="424" spans="1:3" x14ac:dyDescent="0.25">
      <c r="A424" s="27">
        <v>42346</v>
      </c>
      <c r="B424" s="5">
        <v>62</v>
      </c>
      <c r="C424" s="25">
        <v>264</v>
      </c>
    </row>
    <row r="425" spans="1:3" x14ac:dyDescent="0.25">
      <c r="A425" s="27">
        <v>42347</v>
      </c>
      <c r="B425" s="5">
        <v>65</v>
      </c>
      <c r="C425" s="25">
        <v>179</v>
      </c>
    </row>
    <row r="426" spans="1:3" x14ac:dyDescent="0.25">
      <c r="A426" s="27">
        <v>42348</v>
      </c>
      <c r="B426" s="5">
        <v>62</v>
      </c>
      <c r="C426" s="25">
        <v>265.5</v>
      </c>
    </row>
    <row r="427" spans="1:3" x14ac:dyDescent="0.25">
      <c r="A427" s="27">
        <v>42349</v>
      </c>
      <c r="B427" s="5">
        <v>61</v>
      </c>
      <c r="C427" s="25">
        <v>357</v>
      </c>
    </row>
    <row r="428" spans="1:3" x14ac:dyDescent="0.25">
      <c r="A428" s="27">
        <v>42350</v>
      </c>
      <c r="B428" s="5">
        <v>31</v>
      </c>
      <c r="C428" s="25">
        <v>737.5</v>
      </c>
    </row>
    <row r="429" spans="1:3" x14ac:dyDescent="0.25">
      <c r="A429" s="27">
        <v>42351</v>
      </c>
      <c r="B429" s="5">
        <v>53</v>
      </c>
      <c r="C429" s="25">
        <v>272</v>
      </c>
    </row>
    <row r="430" spans="1:3" x14ac:dyDescent="0.25">
      <c r="A430" s="27">
        <v>42352</v>
      </c>
      <c r="B430" s="5">
        <v>52</v>
      </c>
      <c r="C430" s="25">
        <v>236</v>
      </c>
    </row>
    <row r="431" spans="1:3" x14ac:dyDescent="0.25">
      <c r="A431" s="27">
        <v>42353</v>
      </c>
      <c r="B431" s="5">
        <v>55</v>
      </c>
      <c r="C431" s="25">
        <v>267</v>
      </c>
    </row>
    <row r="432" spans="1:3" x14ac:dyDescent="0.25">
      <c r="A432" s="27">
        <v>42354</v>
      </c>
      <c r="B432" s="5">
        <v>61</v>
      </c>
      <c r="C432" s="25">
        <v>450</v>
      </c>
    </row>
    <row r="433" spans="1:3" x14ac:dyDescent="0.25">
      <c r="A433" s="27">
        <v>42355</v>
      </c>
      <c r="B433" s="5">
        <v>50</v>
      </c>
      <c r="C433" s="25">
        <v>486</v>
      </c>
    </row>
    <row r="434" spans="1:3" x14ac:dyDescent="0.25">
      <c r="A434" s="27">
        <v>42356</v>
      </c>
      <c r="B434" s="5">
        <v>55</v>
      </c>
      <c r="C434" s="25">
        <v>217.5</v>
      </c>
    </row>
    <row r="435" spans="1:3" x14ac:dyDescent="0.25">
      <c r="A435" s="27">
        <v>42357</v>
      </c>
      <c r="B435" s="5">
        <v>60</v>
      </c>
      <c r="C435" s="25">
        <v>274.5</v>
      </c>
    </row>
    <row r="436" spans="1:3" x14ac:dyDescent="0.25">
      <c r="A436" s="27">
        <v>42358</v>
      </c>
      <c r="B436" s="5">
        <v>43</v>
      </c>
      <c r="C436" s="25">
        <v>221.45</v>
      </c>
    </row>
    <row r="437" spans="1:3" x14ac:dyDescent="0.25">
      <c r="A437" s="27">
        <v>42359</v>
      </c>
      <c r="B437" s="5">
        <v>63</v>
      </c>
      <c r="C437" s="25">
        <v>174</v>
      </c>
    </row>
    <row r="438" spans="1:3" x14ac:dyDescent="0.25">
      <c r="A438" s="27">
        <v>42360</v>
      </c>
      <c r="B438" s="5">
        <v>49</v>
      </c>
      <c r="C438" s="25">
        <v>206</v>
      </c>
    </row>
    <row r="439" spans="1:3" x14ac:dyDescent="0.25">
      <c r="A439" s="27">
        <v>42361</v>
      </c>
      <c r="B439" s="5">
        <v>40</v>
      </c>
      <c r="C439" s="25">
        <v>539.65</v>
      </c>
    </row>
    <row r="440" spans="1:3" x14ac:dyDescent="0.25">
      <c r="A440" s="27">
        <v>42362</v>
      </c>
      <c r="B440" s="5">
        <v>33</v>
      </c>
      <c r="C440" s="25">
        <v>677.5</v>
      </c>
    </row>
    <row r="441" spans="1:3" x14ac:dyDescent="0.25">
      <c r="A441" s="27">
        <v>42363</v>
      </c>
      <c r="B441" s="5">
        <v>62</v>
      </c>
      <c r="C441" s="25">
        <v>157.5</v>
      </c>
    </row>
    <row r="442" spans="1:3" x14ac:dyDescent="0.25">
      <c r="A442" s="27">
        <v>42364</v>
      </c>
      <c r="B442" s="5">
        <v>32</v>
      </c>
      <c r="C442" s="25">
        <v>680</v>
      </c>
    </row>
    <row r="443" spans="1:3" x14ac:dyDescent="0.25">
      <c r="A443" s="27">
        <v>42365</v>
      </c>
      <c r="B443" s="5">
        <v>33</v>
      </c>
      <c r="C443" s="25">
        <v>580</v>
      </c>
    </row>
    <row r="444" spans="1:3" x14ac:dyDescent="0.25">
      <c r="A444" s="27">
        <v>42366</v>
      </c>
      <c r="B444" s="5">
        <v>52</v>
      </c>
      <c r="C444" s="25">
        <v>538</v>
      </c>
    </row>
    <row r="445" spans="1:3" x14ac:dyDescent="0.25">
      <c r="A445" s="27">
        <v>42367</v>
      </c>
      <c r="B445" s="5">
        <v>32</v>
      </c>
      <c r="C445" s="25">
        <v>252.5</v>
      </c>
    </row>
    <row r="446" spans="1:3" x14ac:dyDescent="0.25">
      <c r="A446" s="27">
        <v>42368</v>
      </c>
      <c r="B446" s="5">
        <v>59</v>
      </c>
      <c r="C446" s="25">
        <v>348</v>
      </c>
    </row>
    <row r="447" spans="1:3" x14ac:dyDescent="0.25">
      <c r="A447" s="27">
        <v>42369</v>
      </c>
      <c r="B447" s="5">
        <v>32</v>
      </c>
      <c r="C447" s="25">
        <v>387.5</v>
      </c>
    </row>
    <row r="451" spans="1:2" x14ac:dyDescent="0.25">
      <c r="A451" s="47" t="s">
        <v>150</v>
      </c>
      <c r="B451" s="48"/>
    </row>
    <row r="453" spans="1:2" x14ac:dyDescent="0.25">
      <c r="A453" s="40" t="s">
        <v>151</v>
      </c>
      <c r="B453" s="34">
        <f>PEARSON(B456:B462,A456:A462)</f>
        <v>1</v>
      </c>
    </row>
    <row r="455" spans="1:2" x14ac:dyDescent="0.25">
      <c r="A455" s="40" t="s">
        <v>152</v>
      </c>
      <c r="B455" s="40" t="s">
        <v>153</v>
      </c>
    </row>
    <row r="456" spans="1:2" x14ac:dyDescent="0.25">
      <c r="A456" s="5">
        <v>5</v>
      </c>
      <c r="B456" s="5">
        <f t="shared" ref="B456:B462" si="3">A456*15</f>
        <v>75</v>
      </c>
    </row>
    <row r="457" spans="1:2" x14ac:dyDescent="0.25">
      <c r="A457" s="5">
        <v>10</v>
      </c>
      <c r="B457" s="5">
        <f t="shared" si="3"/>
        <v>150</v>
      </c>
    </row>
    <row r="458" spans="1:2" x14ac:dyDescent="0.25">
      <c r="A458" s="5">
        <v>6</v>
      </c>
      <c r="B458" s="5">
        <f t="shared" si="3"/>
        <v>90</v>
      </c>
    </row>
    <row r="459" spans="1:2" x14ac:dyDescent="0.25">
      <c r="A459" s="5">
        <v>19</v>
      </c>
      <c r="B459" s="5">
        <f t="shared" si="3"/>
        <v>285</v>
      </c>
    </row>
    <row r="460" spans="1:2" x14ac:dyDescent="0.25">
      <c r="A460" s="5">
        <v>20</v>
      </c>
      <c r="B460" s="5">
        <f t="shared" si="3"/>
        <v>300</v>
      </c>
    </row>
    <row r="461" spans="1:2" x14ac:dyDescent="0.25">
      <c r="A461" s="5">
        <v>15</v>
      </c>
      <c r="B461" s="5">
        <f t="shared" si="3"/>
        <v>225</v>
      </c>
    </row>
    <row r="462" spans="1:2" x14ac:dyDescent="0.25">
      <c r="A462" s="5">
        <v>16</v>
      </c>
      <c r="B462" s="5">
        <f t="shared" si="3"/>
        <v>240</v>
      </c>
    </row>
    <row r="465" spans="1:2" x14ac:dyDescent="0.25">
      <c r="A465" s="47" t="s">
        <v>154</v>
      </c>
      <c r="B465" s="48"/>
    </row>
    <row r="467" spans="1:2" x14ac:dyDescent="0.25">
      <c r="A467" s="40" t="s">
        <v>151</v>
      </c>
      <c r="B467" s="34">
        <f>PEARSON(B470:B474,A470:A474)</f>
        <v>-0.99999999999999989</v>
      </c>
    </row>
    <row r="469" spans="1:2" x14ac:dyDescent="0.25">
      <c r="A469" s="40" t="s">
        <v>155</v>
      </c>
      <c r="B469" s="40" t="s">
        <v>156</v>
      </c>
    </row>
    <row r="470" spans="1:2" x14ac:dyDescent="0.25">
      <c r="A470" s="5">
        <v>25</v>
      </c>
      <c r="B470" s="5">
        <v>5</v>
      </c>
    </row>
    <row r="471" spans="1:2" x14ac:dyDescent="0.25">
      <c r="A471" s="5">
        <f>A470-5</f>
        <v>20</v>
      </c>
      <c r="B471" s="5">
        <f>B470+5</f>
        <v>10</v>
      </c>
    </row>
    <row r="472" spans="1:2" x14ac:dyDescent="0.25">
      <c r="A472" s="5">
        <f>A471-5</f>
        <v>15</v>
      </c>
      <c r="B472" s="5">
        <f>B471+5</f>
        <v>15</v>
      </c>
    </row>
    <row r="473" spans="1:2" x14ac:dyDescent="0.25">
      <c r="A473" s="5">
        <f>A472-5</f>
        <v>10</v>
      </c>
      <c r="B473" s="5">
        <f>B472+5</f>
        <v>20</v>
      </c>
    </row>
    <row r="474" spans="1:2" x14ac:dyDescent="0.25">
      <c r="A474" s="5">
        <f>A473-5</f>
        <v>5</v>
      </c>
      <c r="B474" s="5">
        <f>B473+5</f>
        <v>25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41"/>
  <sheetViews>
    <sheetView zoomScaleNormal="100" workbookViewId="0">
      <selection activeCell="B2" sqref="B2"/>
    </sheetView>
  </sheetViews>
  <sheetFormatPr defaultRowHeight="15" x14ac:dyDescent="0.25"/>
  <cols>
    <col min="1" max="1" width="14.85546875" customWidth="1"/>
    <col min="2" max="3" width="18.7109375" customWidth="1"/>
    <col min="4" max="4" width="17.7109375" customWidth="1"/>
    <col min="5" max="5" width="15.28515625" customWidth="1"/>
    <col min="11" max="12" width="32.7109375" customWidth="1"/>
    <col min="13" max="13" width="5" bestFit="1" customWidth="1"/>
    <col min="14" max="14" width="2.42578125" bestFit="1" customWidth="1"/>
    <col min="15" max="15" width="44.5703125" bestFit="1" customWidth="1"/>
    <col min="16" max="16" width="10.140625" customWidth="1"/>
    <col min="18" max="18" width="16" customWidth="1"/>
  </cols>
  <sheetData>
    <row r="1" spans="1:16" ht="18" x14ac:dyDescent="0.35">
      <c r="B1" s="49" t="s">
        <v>161</v>
      </c>
      <c r="C1" s="49" t="s">
        <v>162</v>
      </c>
      <c r="D1" s="49" t="s">
        <v>163</v>
      </c>
      <c r="M1" s="50" t="s">
        <v>99</v>
      </c>
      <c r="N1" s="5" t="s">
        <v>100</v>
      </c>
      <c r="O1" s="5" t="s">
        <v>101</v>
      </c>
      <c r="P1" s="5" t="s">
        <v>102</v>
      </c>
    </row>
    <row r="2" spans="1:16" ht="18" x14ac:dyDescent="0.35">
      <c r="A2" s="51" t="s">
        <v>164</v>
      </c>
      <c r="B2" s="52"/>
      <c r="C2" s="52"/>
      <c r="D2" s="45"/>
      <c r="M2" s="50" t="s">
        <v>104</v>
      </c>
      <c r="N2" s="5" t="s">
        <v>100</v>
      </c>
      <c r="O2" s="5" t="s">
        <v>105</v>
      </c>
      <c r="P2" s="5" t="s">
        <v>106</v>
      </c>
    </row>
    <row r="3" spans="1:16" ht="18" x14ac:dyDescent="0.35">
      <c r="B3" s="49" t="s">
        <v>165</v>
      </c>
      <c r="C3" s="49" t="s">
        <v>166</v>
      </c>
      <c r="M3" s="50" t="s">
        <v>108</v>
      </c>
      <c r="N3" s="5" t="s">
        <v>100</v>
      </c>
      <c r="O3" s="5" t="s">
        <v>109</v>
      </c>
      <c r="P3" s="5" t="s">
        <v>110</v>
      </c>
    </row>
    <row r="4" spans="1:16" ht="18" x14ac:dyDescent="0.35">
      <c r="A4" s="51" t="s">
        <v>167</v>
      </c>
      <c r="B4" s="52"/>
      <c r="C4" s="52"/>
      <c r="M4" s="50" t="s">
        <v>112</v>
      </c>
      <c r="N4" s="5" t="s">
        <v>100</v>
      </c>
      <c r="O4" s="5" t="s">
        <v>113</v>
      </c>
      <c r="P4" s="5" t="s">
        <v>114</v>
      </c>
    </row>
    <row r="5" spans="1:16" ht="18" x14ac:dyDescent="0.35">
      <c r="B5" s="8" t="s">
        <v>168</v>
      </c>
      <c r="C5" s="8"/>
      <c r="M5" s="50" t="s">
        <v>116</v>
      </c>
      <c r="N5" s="5" t="s">
        <v>100</v>
      </c>
      <c r="O5" s="5" t="s">
        <v>117</v>
      </c>
      <c r="P5" s="5" t="s">
        <v>118</v>
      </c>
    </row>
    <row r="6" spans="1:16" ht="45" x14ac:dyDescent="0.25">
      <c r="B6" s="53" t="s">
        <v>169</v>
      </c>
      <c r="C6" s="54" t="s">
        <v>170</v>
      </c>
      <c r="D6" s="53" t="s">
        <v>171</v>
      </c>
      <c r="E6" s="53" t="s">
        <v>172</v>
      </c>
      <c r="M6" s="50" t="s">
        <v>120</v>
      </c>
      <c r="N6" s="5" t="s">
        <v>100</v>
      </c>
      <c r="O6" s="5" t="s">
        <v>121</v>
      </c>
      <c r="P6" s="5" t="s">
        <v>122</v>
      </c>
    </row>
    <row r="7" spans="1:16" ht="18" x14ac:dyDescent="0.35">
      <c r="B7" s="25">
        <v>14000</v>
      </c>
      <c r="C7" s="55">
        <v>97000</v>
      </c>
      <c r="D7" s="33"/>
      <c r="E7" s="33"/>
      <c r="M7" s="50" t="s">
        <v>123</v>
      </c>
      <c r="N7" s="5" t="s">
        <v>100</v>
      </c>
      <c r="O7" s="5" t="s">
        <v>124</v>
      </c>
      <c r="P7" s="5" t="s">
        <v>125</v>
      </c>
    </row>
    <row r="8" spans="1:16" ht="18" x14ac:dyDescent="0.35">
      <c r="B8" s="25">
        <v>27000</v>
      </c>
      <c r="C8" s="55">
        <v>185000</v>
      </c>
      <c r="D8" s="33"/>
      <c r="E8" s="33"/>
      <c r="M8" s="50" t="s">
        <v>126</v>
      </c>
      <c r="N8" s="5" t="s">
        <v>100</v>
      </c>
      <c r="O8" s="5" t="s">
        <v>127</v>
      </c>
      <c r="P8" s="5" t="s">
        <v>128</v>
      </c>
    </row>
    <row r="9" spans="1:16" x14ac:dyDescent="0.25">
      <c r="B9" s="25">
        <v>39900</v>
      </c>
      <c r="C9" s="55">
        <v>260000</v>
      </c>
      <c r="D9" s="33"/>
      <c r="E9" s="33"/>
    </row>
    <row r="10" spans="1:16" x14ac:dyDescent="0.25">
      <c r="B10" s="25">
        <v>17000</v>
      </c>
      <c r="C10" s="55">
        <v>143000</v>
      </c>
      <c r="D10" s="33"/>
      <c r="E10" s="33"/>
    </row>
    <row r="11" spans="1:16" x14ac:dyDescent="0.25">
      <c r="B11" s="25">
        <v>34000</v>
      </c>
      <c r="C11" s="55">
        <v>270000</v>
      </c>
      <c r="D11" s="33"/>
      <c r="E11" s="33"/>
    </row>
    <row r="12" spans="1:16" x14ac:dyDescent="0.25">
      <c r="B12" s="25">
        <v>43000</v>
      </c>
      <c r="C12" s="55">
        <v>398000</v>
      </c>
      <c r="D12" s="33"/>
      <c r="E12" s="33"/>
    </row>
    <row r="13" spans="1:16" x14ac:dyDescent="0.25">
      <c r="D13" s="56"/>
      <c r="E13" s="56"/>
    </row>
    <row r="14" spans="1:16" ht="15.75" x14ac:dyDescent="0.25">
      <c r="B14" s="57" t="s">
        <v>173</v>
      </c>
      <c r="C14" s="58"/>
      <c r="D14" s="45"/>
      <c r="F14" t="s">
        <v>174</v>
      </c>
    </row>
    <row r="15" spans="1:16" ht="15.75" x14ac:dyDescent="0.25">
      <c r="B15" s="57" t="s">
        <v>173</v>
      </c>
      <c r="C15" s="58"/>
      <c r="D15" s="59"/>
    </row>
    <row r="16" spans="1:16" ht="15.75" x14ac:dyDescent="0.25">
      <c r="B16" s="57" t="s">
        <v>175</v>
      </c>
      <c r="C16" s="58"/>
      <c r="D16" s="45"/>
      <c r="F16" t="s">
        <v>176</v>
      </c>
      <c r="J16" t="s">
        <v>177</v>
      </c>
    </row>
    <row r="17" spans="1:6" ht="15.75" x14ac:dyDescent="0.25">
      <c r="B17" s="57" t="s">
        <v>175</v>
      </c>
      <c r="C17" s="58"/>
      <c r="D17" s="45"/>
    </row>
    <row r="20" spans="1:6" ht="18" x14ac:dyDescent="0.35">
      <c r="A20" t="s">
        <v>178</v>
      </c>
      <c r="D20" s="60" t="s">
        <v>179</v>
      </c>
      <c r="E20" s="45"/>
    </row>
    <row r="21" spans="1:6" ht="18" x14ac:dyDescent="0.35">
      <c r="D21" s="60" t="s">
        <v>179</v>
      </c>
      <c r="E21" s="45"/>
    </row>
    <row r="22" spans="1:6" ht="18" x14ac:dyDescent="0.35">
      <c r="A22" t="s">
        <v>180</v>
      </c>
      <c r="D22" s="60" t="s">
        <v>181</v>
      </c>
      <c r="E22" s="52"/>
    </row>
    <row r="23" spans="1:6" ht="18" x14ac:dyDescent="0.35">
      <c r="D23" s="60" t="s">
        <v>181</v>
      </c>
      <c r="E23" s="45"/>
    </row>
    <row r="25" spans="1:6" x14ac:dyDescent="0.25">
      <c r="D25" s="60" t="s">
        <v>56</v>
      </c>
      <c r="E25" s="25">
        <v>29000</v>
      </c>
    </row>
    <row r="26" spans="1:6" x14ac:dyDescent="0.25">
      <c r="D26" s="60" t="str">
        <f>"F("&amp;E25&amp;") ="</f>
        <v>F(29000) =</v>
      </c>
      <c r="E26" s="61"/>
      <c r="F26" t="str">
        <f>IF(E23&lt;&gt;"","y = "&amp;ROUND(SLOPE(C7:C12,B7:B12),2)&amp;"*X + "&amp;ROUND(INTERCEPT(C7:C12,B7:B12),2),"")</f>
        <v/>
      </c>
    </row>
    <row r="28" spans="1:6" x14ac:dyDescent="0.25">
      <c r="D28" s="60" t="s">
        <v>182</v>
      </c>
      <c r="E28" s="61"/>
    </row>
    <row r="33" spans="1:3" x14ac:dyDescent="0.25">
      <c r="A33" s="62" t="s">
        <v>183</v>
      </c>
      <c r="B33" s="62"/>
      <c r="C33" s="62"/>
    </row>
    <row r="35" spans="1:3" x14ac:dyDescent="0.25">
      <c r="A35" s="60" t="s">
        <v>99</v>
      </c>
      <c r="B35" s="60" t="s">
        <v>82</v>
      </c>
    </row>
    <row r="36" spans="1:3" x14ac:dyDescent="0.25">
      <c r="A36" s="33">
        <f>AVERAGE($B$7:$B$12)</f>
        <v>29150</v>
      </c>
      <c r="B36" s="33">
        <f>MIN(C7:C12)</f>
        <v>97000</v>
      </c>
    </row>
    <row r="37" spans="1:3" x14ac:dyDescent="0.25">
      <c r="A37" s="33">
        <f>AVERAGE($B$7:$B$12)</f>
        <v>29150</v>
      </c>
      <c r="B37" s="33">
        <f>MAX(C7:C12)</f>
        <v>398000</v>
      </c>
    </row>
    <row r="39" spans="1:3" x14ac:dyDescent="0.25">
      <c r="A39" s="60" t="s">
        <v>83</v>
      </c>
      <c r="B39" s="60" t="s">
        <v>108</v>
      </c>
    </row>
    <row r="40" spans="1:3" x14ac:dyDescent="0.25">
      <c r="A40" s="33">
        <f>MIN(B7:B12)</f>
        <v>14000</v>
      </c>
      <c r="B40" s="33">
        <f t="shared" ref="B40:B41" si="0">AVERAGE($C$7:$C$12)</f>
        <v>225500</v>
      </c>
    </row>
    <row r="41" spans="1:3" x14ac:dyDescent="0.25">
      <c r="A41" s="33">
        <f>MAX(B7:B12)</f>
        <v>43000</v>
      </c>
      <c r="B41" s="33">
        <f t="shared" si="0"/>
        <v>225500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6"/>
  <sheetViews>
    <sheetView topLeftCell="B1" zoomScaleNormal="100" workbookViewId="0">
      <selection activeCell="B2" sqref="B2"/>
    </sheetView>
  </sheetViews>
  <sheetFormatPr defaultRowHeight="15" x14ac:dyDescent="0.25"/>
  <cols>
    <col min="1" max="1" width="14.85546875" customWidth="1"/>
    <col min="2" max="3" width="18.7109375" customWidth="1"/>
    <col min="4" max="4" width="17.7109375" customWidth="1"/>
    <col min="5" max="5" width="15.28515625" customWidth="1"/>
    <col min="11" max="12" width="32.7109375" customWidth="1"/>
    <col min="13" max="13" width="5" bestFit="1" customWidth="1"/>
    <col min="14" max="14" width="2.42578125" bestFit="1" customWidth="1"/>
    <col min="15" max="15" width="44.5703125" bestFit="1" customWidth="1"/>
    <col min="16" max="16" width="10.140625" customWidth="1"/>
    <col min="18" max="18" width="16" customWidth="1"/>
  </cols>
  <sheetData>
    <row r="1" spans="1:16" ht="18" x14ac:dyDescent="0.35">
      <c r="B1" s="49" t="s">
        <v>161</v>
      </c>
      <c r="C1" s="49" t="s">
        <v>162</v>
      </c>
      <c r="D1" s="49" t="s">
        <v>163</v>
      </c>
      <c r="M1" s="50" t="s">
        <v>99</v>
      </c>
      <c r="N1" s="5" t="s">
        <v>100</v>
      </c>
      <c r="O1" s="5" t="s">
        <v>101</v>
      </c>
      <c r="P1" s="5" t="s">
        <v>102</v>
      </c>
    </row>
    <row r="2" spans="1:16" ht="18" x14ac:dyDescent="0.35">
      <c r="A2" s="51" t="s">
        <v>164</v>
      </c>
      <c r="B2" s="52">
        <f>AVERAGE(B7:B12)</f>
        <v>29150</v>
      </c>
      <c r="C2" s="52">
        <f>AVERAGE(C7:C12)</f>
        <v>225500</v>
      </c>
      <c r="D2" s="45">
        <f>COUNT(B7:B12)</f>
        <v>6</v>
      </c>
      <c r="M2" s="50" t="s">
        <v>104</v>
      </c>
      <c r="N2" s="5" t="s">
        <v>100</v>
      </c>
      <c r="O2" s="5" t="s">
        <v>105</v>
      </c>
      <c r="P2" s="5" t="s">
        <v>106</v>
      </c>
    </row>
    <row r="3" spans="1:16" ht="18" x14ac:dyDescent="0.35">
      <c r="B3" s="49" t="s">
        <v>165</v>
      </c>
      <c r="C3" s="49" t="s">
        <v>166</v>
      </c>
      <c r="M3" s="50" t="s">
        <v>108</v>
      </c>
      <c r="N3" s="5" t="s">
        <v>100</v>
      </c>
      <c r="O3" s="5" t="s">
        <v>109</v>
      </c>
      <c r="P3" s="5" t="s">
        <v>110</v>
      </c>
    </row>
    <row r="4" spans="1:16" ht="18" x14ac:dyDescent="0.35">
      <c r="A4" s="51" t="s">
        <v>167</v>
      </c>
      <c r="B4" s="52">
        <f>_xlfn.STDEV.S(B7:B12)</f>
        <v>11938.802284986547</v>
      </c>
      <c r="C4" s="52">
        <f>_xlfn.STDEV.S(C7:C12)</f>
        <v>107596.9330417926</v>
      </c>
      <c r="M4" s="50" t="s">
        <v>112</v>
      </c>
      <c r="N4" s="5" t="s">
        <v>100</v>
      </c>
      <c r="O4" s="5" t="s">
        <v>113</v>
      </c>
      <c r="P4" s="5" t="s">
        <v>114</v>
      </c>
    </row>
    <row r="5" spans="1:16" ht="18" x14ac:dyDescent="0.35">
      <c r="B5" s="8" t="s">
        <v>168</v>
      </c>
      <c r="C5" s="8"/>
      <c r="M5" s="50" t="s">
        <v>116</v>
      </c>
      <c r="N5" s="5" t="s">
        <v>100</v>
      </c>
      <c r="O5" s="5" t="s">
        <v>117</v>
      </c>
      <c r="P5" s="5" t="s">
        <v>118</v>
      </c>
    </row>
    <row r="6" spans="1:16" ht="45" x14ac:dyDescent="0.25">
      <c r="B6" s="53" t="s">
        <v>169</v>
      </c>
      <c r="C6" s="54" t="s">
        <v>170</v>
      </c>
      <c r="D6" s="53" t="s">
        <v>171</v>
      </c>
      <c r="E6" s="53" t="s">
        <v>172</v>
      </c>
      <c r="M6" s="50" t="s">
        <v>120</v>
      </c>
      <c r="N6" s="5" t="s">
        <v>100</v>
      </c>
      <c r="O6" s="5" t="s">
        <v>121</v>
      </c>
      <c r="P6" s="5" t="s">
        <v>122</v>
      </c>
    </row>
    <row r="7" spans="1:16" ht="18" x14ac:dyDescent="0.35">
      <c r="B7" s="25">
        <v>14000</v>
      </c>
      <c r="C7" s="55">
        <v>97000</v>
      </c>
      <c r="D7" s="33">
        <f>(B7-$B$2)*(C7-$C$2)</f>
        <v>1946775000</v>
      </c>
      <c r="E7" s="33">
        <f>(B7-$B$2)^2</f>
        <v>229522500</v>
      </c>
      <c r="M7" s="50" t="s">
        <v>123</v>
      </c>
      <c r="N7" s="5" t="s">
        <v>100</v>
      </c>
      <c r="O7" s="5" t="s">
        <v>124</v>
      </c>
      <c r="P7" s="5" t="s">
        <v>125</v>
      </c>
    </row>
    <row r="8" spans="1:16" ht="18" x14ac:dyDescent="0.35">
      <c r="B8" s="25">
        <v>27000</v>
      </c>
      <c r="C8" s="55">
        <v>185000</v>
      </c>
      <c r="D8" s="33">
        <f t="shared" ref="D8:D12" si="0">(B8-$B$2)*(C8-$C$2)</f>
        <v>87075000</v>
      </c>
      <c r="E8" s="33">
        <f t="shared" ref="E8:E12" si="1">(B8-$B$2)^2</f>
        <v>4622500</v>
      </c>
      <c r="M8" s="50" t="s">
        <v>126</v>
      </c>
      <c r="N8" s="5" t="s">
        <v>100</v>
      </c>
      <c r="O8" s="5" t="s">
        <v>127</v>
      </c>
      <c r="P8" s="5" t="s">
        <v>128</v>
      </c>
    </row>
    <row r="9" spans="1:16" x14ac:dyDescent="0.25">
      <c r="B9" s="25">
        <v>39900</v>
      </c>
      <c r="C9" s="55">
        <v>260000</v>
      </c>
      <c r="D9" s="33">
        <f t="shared" si="0"/>
        <v>370875000</v>
      </c>
      <c r="E9" s="33">
        <f t="shared" si="1"/>
        <v>115562500</v>
      </c>
    </row>
    <row r="10" spans="1:16" x14ac:dyDescent="0.25">
      <c r="B10" s="25">
        <v>17000</v>
      </c>
      <c r="C10" s="55">
        <v>143000</v>
      </c>
      <c r="D10" s="33">
        <f t="shared" si="0"/>
        <v>1002375000</v>
      </c>
      <c r="E10" s="33">
        <f t="shared" si="1"/>
        <v>147622500</v>
      </c>
    </row>
    <row r="11" spans="1:16" x14ac:dyDescent="0.25">
      <c r="B11" s="25">
        <v>34000</v>
      </c>
      <c r="C11" s="55">
        <v>270000</v>
      </c>
      <c r="D11" s="33">
        <f t="shared" si="0"/>
        <v>215825000</v>
      </c>
      <c r="E11" s="33">
        <f t="shared" si="1"/>
        <v>23522500</v>
      </c>
    </row>
    <row r="12" spans="1:16" x14ac:dyDescent="0.25">
      <c r="B12" s="25">
        <v>43000</v>
      </c>
      <c r="C12" s="55">
        <v>398000</v>
      </c>
      <c r="D12" s="33">
        <f t="shared" si="0"/>
        <v>2389125000</v>
      </c>
      <c r="E12" s="33">
        <f t="shared" si="1"/>
        <v>191822500</v>
      </c>
    </row>
    <row r="13" spans="1:16" x14ac:dyDescent="0.25">
      <c r="D13" s="56">
        <f>SUM(D7:D12)</f>
        <v>6012050000</v>
      </c>
      <c r="E13" s="56">
        <f>SUM(E7:E12)</f>
        <v>712675000</v>
      </c>
    </row>
    <row r="14" spans="1:16" ht="15.75" x14ac:dyDescent="0.25">
      <c r="B14" s="57" t="s">
        <v>173</v>
      </c>
      <c r="C14" s="58"/>
      <c r="D14" s="45">
        <f>D13/(D2-1)/PRODUCT(B4:C4)</f>
        <v>0.93603465306822053</v>
      </c>
      <c r="F14" t="s">
        <v>174</v>
      </c>
    </row>
    <row r="15" spans="1:16" ht="15.75" x14ac:dyDescent="0.25">
      <c r="B15" s="57" t="s">
        <v>173</v>
      </c>
      <c r="C15" s="58"/>
      <c r="D15" s="59">
        <f>PEARSON(C7:C12,B7:B12)</f>
        <v>0.93603465306822031</v>
      </c>
    </row>
    <row r="16" spans="1:16" ht="15.75" x14ac:dyDescent="0.25">
      <c r="B16" s="57" t="s">
        <v>175</v>
      </c>
      <c r="C16" s="58"/>
      <c r="D16" s="45">
        <f>D15^2</f>
        <v>0.8761608717445436</v>
      </c>
      <c r="F16" t="s">
        <v>176</v>
      </c>
      <c r="J16" t="s">
        <v>177</v>
      </c>
    </row>
    <row r="17" spans="1:5" ht="15.75" x14ac:dyDescent="0.25">
      <c r="B17" s="57" t="s">
        <v>175</v>
      </c>
      <c r="C17" s="58"/>
      <c r="D17" s="45">
        <f>RSQ(C7:C12,B7:B12)</f>
        <v>0.87616087174454393</v>
      </c>
    </row>
    <row r="20" spans="1:5" ht="18" x14ac:dyDescent="0.35">
      <c r="A20" t="s">
        <v>178</v>
      </c>
      <c r="D20" s="60" t="s">
        <v>179</v>
      </c>
      <c r="E20" s="45">
        <f>D13/E13</f>
        <v>8.4358929385764903</v>
      </c>
    </row>
    <row r="21" spans="1:5" ht="18" x14ac:dyDescent="0.35">
      <c r="D21" s="60" t="s">
        <v>179</v>
      </c>
      <c r="E21" s="45">
        <f>SLOPE(C7:C12,B7:B12)</f>
        <v>8.4358929385764903</v>
      </c>
    </row>
    <row r="22" spans="1:5" ht="18" x14ac:dyDescent="0.35">
      <c r="A22" t="s">
        <v>180</v>
      </c>
      <c r="D22" s="60" t="s">
        <v>181</v>
      </c>
      <c r="E22" s="52">
        <f>C2-E20*B2</f>
        <v>-20406.279159504687</v>
      </c>
    </row>
    <row r="23" spans="1:5" ht="18" x14ac:dyDescent="0.35">
      <c r="D23" s="60" t="s">
        <v>181</v>
      </c>
      <c r="E23" s="45">
        <f>INTERCEPT(C7:C12,B7:B12)</f>
        <v>-20406.279159504687</v>
      </c>
    </row>
    <row r="25" spans="1:5" x14ac:dyDescent="0.25">
      <c r="D25" s="60" t="s">
        <v>56</v>
      </c>
      <c r="E25" s="25">
        <v>29000</v>
      </c>
    </row>
    <row r="26" spans="1:5" x14ac:dyDescent="0.25">
      <c r="D26" s="60" t="str">
        <f>"F("&amp;E25&amp;") ="</f>
        <v>F(29000) =</v>
      </c>
      <c r="E26" s="61">
        <f>E20*E25+E23</f>
        <v>224234.61605921353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1"/>
  <sheetViews>
    <sheetView topLeftCell="A4" zoomScale="70" zoomScaleNormal="70" workbookViewId="0">
      <selection activeCell="E28" sqref="E28"/>
    </sheetView>
  </sheetViews>
  <sheetFormatPr defaultRowHeight="15" x14ac:dyDescent="0.25"/>
  <cols>
    <col min="1" max="1" width="14.85546875" customWidth="1"/>
    <col min="2" max="3" width="18.7109375" customWidth="1"/>
    <col min="4" max="4" width="17.7109375" customWidth="1"/>
    <col min="5" max="5" width="15.28515625" customWidth="1"/>
    <col min="11" max="12" width="32.7109375" customWidth="1"/>
    <col min="13" max="13" width="5" bestFit="1" customWidth="1"/>
    <col min="14" max="14" width="2.42578125" bestFit="1" customWidth="1"/>
    <col min="15" max="15" width="44.5703125" bestFit="1" customWidth="1"/>
    <col min="16" max="16" width="10.140625" customWidth="1"/>
    <col min="18" max="18" width="16" customWidth="1"/>
  </cols>
  <sheetData>
    <row r="1" spans="1:16" ht="18" x14ac:dyDescent="0.35">
      <c r="B1" s="49" t="s">
        <v>161</v>
      </c>
      <c r="C1" s="49" t="s">
        <v>162</v>
      </c>
      <c r="D1" s="49" t="s">
        <v>163</v>
      </c>
      <c r="M1" s="50" t="s">
        <v>99</v>
      </c>
      <c r="N1" s="5" t="s">
        <v>100</v>
      </c>
      <c r="O1" s="5" t="s">
        <v>101</v>
      </c>
      <c r="P1" s="5" t="s">
        <v>102</v>
      </c>
    </row>
    <row r="2" spans="1:16" ht="18" x14ac:dyDescent="0.35">
      <c r="A2" s="51" t="s">
        <v>164</v>
      </c>
      <c r="B2" s="52">
        <f>AVERAGE(B7:B12)</f>
        <v>29150</v>
      </c>
      <c r="C2" s="52">
        <f>AVERAGE(C7:C12)</f>
        <v>225500</v>
      </c>
      <c r="D2" s="45">
        <f>COUNT(B7:B12)</f>
        <v>6</v>
      </c>
      <c r="M2" s="50" t="s">
        <v>104</v>
      </c>
      <c r="N2" s="5" t="s">
        <v>100</v>
      </c>
      <c r="O2" s="5" t="s">
        <v>105</v>
      </c>
      <c r="P2" s="5" t="s">
        <v>106</v>
      </c>
    </row>
    <row r="3" spans="1:16" ht="18" x14ac:dyDescent="0.35">
      <c r="B3" s="49" t="s">
        <v>165</v>
      </c>
      <c r="C3" s="49" t="s">
        <v>166</v>
      </c>
      <c r="M3" s="50" t="s">
        <v>108</v>
      </c>
      <c r="N3" s="5" t="s">
        <v>100</v>
      </c>
      <c r="O3" s="5" t="s">
        <v>109</v>
      </c>
      <c r="P3" s="5" t="s">
        <v>110</v>
      </c>
    </row>
    <row r="4" spans="1:16" ht="18" x14ac:dyDescent="0.35">
      <c r="A4" s="51" t="s">
        <v>167</v>
      </c>
      <c r="B4" s="52">
        <f>_xlfn.STDEV.S(B7:B12)</f>
        <v>11938.802284986547</v>
      </c>
      <c r="C4" s="52">
        <f>_xlfn.STDEV.S(C7:C12)</f>
        <v>107596.9330417926</v>
      </c>
      <c r="M4" s="50" t="s">
        <v>112</v>
      </c>
      <c r="N4" s="5" t="s">
        <v>100</v>
      </c>
      <c r="O4" s="5" t="s">
        <v>113</v>
      </c>
      <c r="P4" s="5" t="s">
        <v>114</v>
      </c>
    </row>
    <row r="5" spans="1:16" ht="18" x14ac:dyDescent="0.35">
      <c r="B5" s="8" t="s">
        <v>168</v>
      </c>
      <c r="C5" s="8"/>
      <c r="M5" s="50" t="s">
        <v>116</v>
      </c>
      <c r="N5" s="5" t="s">
        <v>100</v>
      </c>
      <c r="O5" s="5" t="s">
        <v>117</v>
      </c>
      <c r="P5" s="5" t="s">
        <v>118</v>
      </c>
    </row>
    <row r="6" spans="1:16" ht="45" x14ac:dyDescent="0.25">
      <c r="B6" s="53" t="s">
        <v>169</v>
      </c>
      <c r="C6" s="54" t="s">
        <v>170</v>
      </c>
      <c r="D6" s="53" t="s">
        <v>171</v>
      </c>
      <c r="E6" s="53" t="s">
        <v>172</v>
      </c>
      <c r="M6" s="50" t="s">
        <v>120</v>
      </c>
      <c r="N6" s="5" t="s">
        <v>100</v>
      </c>
      <c r="O6" s="5" t="s">
        <v>121</v>
      </c>
      <c r="P6" s="5" t="s">
        <v>122</v>
      </c>
    </row>
    <row r="7" spans="1:16" ht="18" x14ac:dyDescent="0.35">
      <c r="B7" s="25">
        <v>14000</v>
      </c>
      <c r="C7" s="55">
        <v>97000</v>
      </c>
      <c r="D7" s="33">
        <f>(B7-$B$2)*(C7-$C$2)</f>
        <v>1946775000</v>
      </c>
      <c r="E7" s="33">
        <f>(B7-$B$2)^2</f>
        <v>229522500</v>
      </c>
      <c r="M7" s="50" t="s">
        <v>123</v>
      </c>
      <c r="N7" s="5" t="s">
        <v>100</v>
      </c>
      <c r="O7" s="5" t="s">
        <v>124</v>
      </c>
      <c r="P7" s="5" t="s">
        <v>125</v>
      </c>
    </row>
    <row r="8" spans="1:16" ht="18" x14ac:dyDescent="0.35">
      <c r="B8" s="25">
        <v>27000</v>
      </c>
      <c r="C8" s="55">
        <v>185000</v>
      </c>
      <c r="D8" s="33">
        <f t="shared" ref="D8:D12" si="0">(B8-$B$2)*(C8-$C$2)</f>
        <v>87075000</v>
      </c>
      <c r="E8" s="33">
        <f t="shared" ref="E8:E12" si="1">(B8-$B$2)^2</f>
        <v>4622500</v>
      </c>
      <c r="M8" s="50" t="s">
        <v>126</v>
      </c>
      <c r="N8" s="5" t="s">
        <v>100</v>
      </c>
      <c r="O8" s="5" t="s">
        <v>127</v>
      </c>
      <c r="P8" s="5" t="s">
        <v>128</v>
      </c>
    </row>
    <row r="9" spans="1:16" x14ac:dyDescent="0.25">
      <c r="B9" s="25">
        <v>39900</v>
      </c>
      <c r="C9" s="55">
        <v>260000</v>
      </c>
      <c r="D9" s="33">
        <f t="shared" si="0"/>
        <v>370875000</v>
      </c>
      <c r="E9" s="33">
        <f t="shared" si="1"/>
        <v>115562500</v>
      </c>
    </row>
    <row r="10" spans="1:16" x14ac:dyDescent="0.25">
      <c r="B10" s="25">
        <v>17000</v>
      </c>
      <c r="C10" s="55">
        <v>143000</v>
      </c>
      <c r="D10" s="33">
        <f t="shared" si="0"/>
        <v>1002375000</v>
      </c>
      <c r="E10" s="33">
        <f t="shared" si="1"/>
        <v>147622500</v>
      </c>
    </row>
    <row r="11" spans="1:16" x14ac:dyDescent="0.25">
      <c r="B11" s="25">
        <v>34000</v>
      </c>
      <c r="C11" s="55">
        <v>270000</v>
      </c>
      <c r="D11" s="33">
        <f t="shared" si="0"/>
        <v>215825000</v>
      </c>
      <c r="E11" s="33">
        <f t="shared" si="1"/>
        <v>23522500</v>
      </c>
    </row>
    <row r="12" spans="1:16" x14ac:dyDescent="0.25">
      <c r="B12" s="25">
        <v>43000</v>
      </c>
      <c r="C12" s="55">
        <v>398000</v>
      </c>
      <c r="D12" s="33">
        <f t="shared" si="0"/>
        <v>2389125000</v>
      </c>
      <c r="E12" s="33">
        <f t="shared" si="1"/>
        <v>191822500</v>
      </c>
    </row>
    <row r="13" spans="1:16" x14ac:dyDescent="0.25">
      <c r="D13" s="56">
        <f>SUM(D7:D12)</f>
        <v>6012050000</v>
      </c>
      <c r="E13" s="56">
        <f>SUM(E7:E12)</f>
        <v>712675000</v>
      </c>
    </row>
    <row r="14" spans="1:16" ht="15.75" x14ac:dyDescent="0.25">
      <c r="B14" s="57" t="s">
        <v>173</v>
      </c>
      <c r="C14" s="58"/>
      <c r="D14" s="45">
        <f>D13/(D2-1)/PRODUCT(B4:C4)</f>
        <v>0.93603465306822053</v>
      </c>
      <c r="F14" t="s">
        <v>174</v>
      </c>
    </row>
    <row r="15" spans="1:16" ht="15.75" x14ac:dyDescent="0.25">
      <c r="B15" s="57" t="s">
        <v>173</v>
      </c>
      <c r="C15" s="58"/>
      <c r="D15" s="59">
        <f>PEARSON(C7:C12,B7:B12)</f>
        <v>0.93603465306822031</v>
      </c>
    </row>
    <row r="16" spans="1:16" ht="15.75" x14ac:dyDescent="0.25">
      <c r="B16" s="57" t="s">
        <v>175</v>
      </c>
      <c r="C16" s="58"/>
      <c r="D16" s="45"/>
      <c r="F16" t="s">
        <v>176</v>
      </c>
      <c r="J16" t="s">
        <v>177</v>
      </c>
    </row>
    <row r="17" spans="1:6" ht="15.75" x14ac:dyDescent="0.25">
      <c r="B17" s="57" t="s">
        <v>175</v>
      </c>
      <c r="C17" s="58"/>
      <c r="D17" s="45"/>
    </row>
    <row r="20" spans="1:6" ht="18" x14ac:dyDescent="0.35">
      <c r="A20" t="s">
        <v>178</v>
      </c>
      <c r="D20" s="60" t="s">
        <v>179</v>
      </c>
      <c r="E20" s="45">
        <f>D13/E13</f>
        <v>8.4358929385764903</v>
      </c>
    </row>
    <row r="21" spans="1:6" ht="18" x14ac:dyDescent="0.35">
      <c r="D21" s="60" t="s">
        <v>179</v>
      </c>
      <c r="E21" s="45">
        <f>SLOPE(C7:C12,B7:B12)</f>
        <v>8.4358929385764903</v>
      </c>
    </row>
    <row r="22" spans="1:6" ht="18" x14ac:dyDescent="0.35">
      <c r="A22" t="s">
        <v>180</v>
      </c>
      <c r="D22" s="60" t="s">
        <v>181</v>
      </c>
      <c r="E22" s="52">
        <f>C2-E20*B2</f>
        <v>-20406.279159504687</v>
      </c>
    </row>
    <row r="23" spans="1:6" ht="18" x14ac:dyDescent="0.35">
      <c r="D23" s="60" t="s">
        <v>181</v>
      </c>
      <c r="E23" s="45">
        <f>INTERCEPT(C7:C12,B7:B12)</f>
        <v>-20406.279159504687</v>
      </c>
    </row>
    <row r="25" spans="1:6" x14ac:dyDescent="0.25">
      <c r="D25" s="60" t="s">
        <v>56</v>
      </c>
      <c r="E25" s="25">
        <v>29000</v>
      </c>
    </row>
    <row r="26" spans="1:6" x14ac:dyDescent="0.25">
      <c r="D26" s="60" t="str">
        <f>"F("&amp;E25&amp;") ="</f>
        <v>F(29000) =</v>
      </c>
      <c r="E26" s="61">
        <f>E20*E25+E23</f>
        <v>224234.61605921353</v>
      </c>
      <c r="F26" t="str">
        <f>IF(E23&lt;&gt;"","y = "&amp;ROUND(SLOPE(C7:C12,B7:B12),2)&amp;"*X + "&amp;ROUND(INTERCEPT(C7:C12,B7:B12),2),"")</f>
        <v>y = 8.44*X + -20406.28</v>
      </c>
    </row>
    <row r="28" spans="1:6" x14ac:dyDescent="0.25">
      <c r="D28" s="60" t="s">
        <v>182</v>
      </c>
      <c r="E28" s="61">
        <f>SQRT(E13/(D2-1))</f>
        <v>11938.802284986547</v>
      </c>
    </row>
    <row r="33" spans="1:3" x14ac:dyDescent="0.25">
      <c r="A33" s="62" t="s">
        <v>183</v>
      </c>
      <c r="B33" s="62"/>
      <c r="C33" s="62"/>
    </row>
    <row r="35" spans="1:3" x14ac:dyDescent="0.25">
      <c r="A35" s="60" t="s">
        <v>99</v>
      </c>
      <c r="B35" s="60" t="s">
        <v>82</v>
      </c>
    </row>
    <row r="36" spans="1:3" x14ac:dyDescent="0.25">
      <c r="A36" s="33">
        <f>AVERAGE($B$7:$B$12)</f>
        <v>29150</v>
      </c>
      <c r="B36" s="33">
        <f>MIN(C7:C12)</f>
        <v>97000</v>
      </c>
    </row>
    <row r="37" spans="1:3" x14ac:dyDescent="0.25">
      <c r="A37" s="33">
        <f>AVERAGE($B$7:$B$12)</f>
        <v>29150</v>
      </c>
      <c r="B37" s="33">
        <f>MAX(C7:C12)</f>
        <v>398000</v>
      </c>
    </row>
    <row r="39" spans="1:3" x14ac:dyDescent="0.25">
      <c r="A39" s="60" t="s">
        <v>83</v>
      </c>
      <c r="B39" s="60" t="s">
        <v>108</v>
      </c>
    </row>
    <row r="40" spans="1:3" x14ac:dyDescent="0.25">
      <c r="A40" s="33">
        <f>MIN(B7:B12)</f>
        <v>14000</v>
      </c>
      <c r="B40" s="33">
        <f t="shared" ref="B40:B41" si="2">AVERAGE($C$7:$C$12)</f>
        <v>225500</v>
      </c>
    </row>
    <row r="41" spans="1:3" x14ac:dyDescent="0.25">
      <c r="A41" s="33">
        <f>MAX(B7:B12)</f>
        <v>43000</v>
      </c>
      <c r="B41" s="33">
        <f t="shared" si="2"/>
        <v>225500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workbookViewId="0">
      <selection activeCell="G7" sqref="G7"/>
    </sheetView>
  </sheetViews>
  <sheetFormatPr defaultRowHeight="15" x14ac:dyDescent="0.25"/>
  <cols>
    <col min="1" max="1" width="14.85546875" customWidth="1"/>
    <col min="2" max="3" width="18.7109375" customWidth="1"/>
    <col min="4" max="4" width="17.7109375" customWidth="1"/>
    <col min="5" max="5" width="15.28515625" customWidth="1"/>
    <col min="6" max="6" width="12.140625" customWidth="1"/>
    <col min="7" max="7" width="12.7109375" customWidth="1"/>
    <col min="8" max="8" width="19" customWidth="1"/>
    <col min="9" max="9" width="23.5703125" customWidth="1"/>
    <col min="10" max="10" width="18.5703125" bestFit="1" customWidth="1"/>
    <col min="11" max="12" width="32.7109375" customWidth="1"/>
    <col min="13" max="13" width="5" bestFit="1" customWidth="1"/>
    <col min="14" max="14" width="2.42578125" bestFit="1" customWidth="1"/>
    <col min="15" max="15" width="44.5703125" bestFit="1" customWidth="1"/>
    <col min="16" max="16" width="10.140625" customWidth="1"/>
    <col min="18" max="18" width="16" customWidth="1"/>
  </cols>
  <sheetData>
    <row r="1" spans="1:16" ht="18" x14ac:dyDescent="0.35">
      <c r="B1" s="49" t="s">
        <v>161</v>
      </c>
      <c r="C1" s="49" t="s">
        <v>162</v>
      </c>
      <c r="D1" s="49" t="s">
        <v>163</v>
      </c>
      <c r="G1" s="63" t="s">
        <v>184</v>
      </c>
      <c r="M1" s="50" t="s">
        <v>99</v>
      </c>
      <c r="N1" s="5" t="s">
        <v>100</v>
      </c>
      <c r="O1" s="5" t="s">
        <v>101</v>
      </c>
      <c r="P1" s="5" t="s">
        <v>102</v>
      </c>
    </row>
    <row r="2" spans="1:16" ht="18" x14ac:dyDescent="0.35">
      <c r="A2" s="51" t="s">
        <v>164</v>
      </c>
      <c r="B2" s="52">
        <f>AVERAGE(B7:B12)</f>
        <v>29150</v>
      </c>
      <c r="C2" s="52">
        <f>AVERAGE(C7:C12)</f>
        <v>225500</v>
      </c>
      <c r="D2" s="45">
        <f>COUNT(B7:B12)</f>
        <v>6</v>
      </c>
      <c r="G2" s="63" t="s">
        <v>185</v>
      </c>
      <c r="M2" s="50" t="s">
        <v>104</v>
      </c>
      <c r="N2" s="5" t="s">
        <v>100</v>
      </c>
      <c r="O2" s="5" t="s">
        <v>105</v>
      </c>
      <c r="P2" s="5" t="s">
        <v>106</v>
      </c>
    </row>
    <row r="3" spans="1:16" ht="18" x14ac:dyDescent="0.35">
      <c r="B3" s="49" t="s">
        <v>165</v>
      </c>
      <c r="C3" s="49" t="s">
        <v>166</v>
      </c>
      <c r="G3" s="63" t="s">
        <v>186</v>
      </c>
      <c r="M3" s="50" t="s">
        <v>108</v>
      </c>
      <c r="N3" s="5" t="s">
        <v>100</v>
      </c>
      <c r="O3" s="5" t="s">
        <v>109</v>
      </c>
      <c r="P3" s="5" t="s">
        <v>110</v>
      </c>
    </row>
    <row r="4" spans="1:16" ht="18" x14ac:dyDescent="0.35">
      <c r="A4" s="51" t="s">
        <v>167</v>
      </c>
      <c r="B4" s="52">
        <f>_xlfn.STDEV.S(B7:B12)</f>
        <v>11938.802284986547</v>
      </c>
      <c r="C4" s="52">
        <f>_xlfn.STDEV.S(C7:C12)</f>
        <v>107596.9330417926</v>
      </c>
      <c r="G4" s="63" t="s">
        <v>187</v>
      </c>
      <c r="M4" s="50" t="s">
        <v>112</v>
      </c>
      <c r="N4" s="5" t="s">
        <v>100</v>
      </c>
      <c r="O4" s="5" t="s">
        <v>113</v>
      </c>
      <c r="P4" s="5" t="s">
        <v>114</v>
      </c>
    </row>
    <row r="5" spans="1:16" ht="18" x14ac:dyDescent="0.35">
      <c r="B5" s="8" t="s">
        <v>168</v>
      </c>
      <c r="C5" s="8"/>
      <c r="G5" s="63" t="s">
        <v>201</v>
      </c>
      <c r="M5" s="50" t="s">
        <v>116</v>
      </c>
      <c r="N5" s="5" t="s">
        <v>100</v>
      </c>
      <c r="O5" s="5" t="s">
        <v>117</v>
      </c>
      <c r="P5" s="5" t="s">
        <v>118</v>
      </c>
    </row>
    <row r="6" spans="1:16" ht="45" x14ac:dyDescent="0.25">
      <c r="B6" s="53" t="s">
        <v>169</v>
      </c>
      <c r="C6" s="54" t="s">
        <v>170</v>
      </c>
      <c r="D6" s="53" t="s">
        <v>171</v>
      </c>
      <c r="E6" s="53" t="s">
        <v>172</v>
      </c>
      <c r="G6" s="64" t="s">
        <v>188</v>
      </c>
      <c r="H6" s="64" t="s">
        <v>189</v>
      </c>
      <c r="I6" s="64" t="s">
        <v>190</v>
      </c>
      <c r="J6" s="64" t="s">
        <v>191</v>
      </c>
      <c r="M6" s="50" t="s">
        <v>120</v>
      </c>
      <c r="N6" s="5" t="s">
        <v>100</v>
      </c>
      <c r="O6" s="5" t="s">
        <v>121</v>
      </c>
      <c r="P6" s="5" t="s">
        <v>122</v>
      </c>
    </row>
    <row r="7" spans="1:16" ht="18" x14ac:dyDescent="0.35">
      <c r="B7" s="65">
        <v>14000</v>
      </c>
      <c r="C7" s="66">
        <v>97000</v>
      </c>
      <c r="D7" s="67">
        <f>(B7-$B$2)*(C7-$C$2)</f>
        <v>1946775000</v>
      </c>
      <c r="E7" s="67">
        <f>(B7-$B$2)^2</f>
        <v>229522500</v>
      </c>
      <c r="G7" s="67">
        <f t="shared" ref="G7:G12" si="0">B7*$E$21+$E$23</f>
        <v>97696.221980566173</v>
      </c>
      <c r="H7" s="67">
        <f t="shared" ref="H7:H12" si="1">(C7-G7)^2</f>
        <v>484725.0462234852</v>
      </c>
      <c r="I7" s="67">
        <f t="shared" ref="I7:I12" si="2">(C7-$C$2)^2</f>
        <v>16512250000</v>
      </c>
      <c r="J7" s="67">
        <f>($C$2-G7)^2</f>
        <v>16333805676.040716</v>
      </c>
      <c r="M7" s="50" t="s">
        <v>123</v>
      </c>
      <c r="N7" s="5" t="s">
        <v>100</v>
      </c>
      <c r="O7" s="5" t="s">
        <v>124</v>
      </c>
      <c r="P7" s="5" t="s">
        <v>125</v>
      </c>
    </row>
    <row r="8" spans="1:16" ht="18" x14ac:dyDescent="0.35">
      <c r="B8" s="65">
        <v>27000</v>
      </c>
      <c r="C8" s="66">
        <v>185000</v>
      </c>
      <c r="D8" s="67">
        <f t="shared" ref="D8:D12" si="3">(B8-$B$2)*(C8-$C$2)</f>
        <v>87075000</v>
      </c>
      <c r="E8" s="67">
        <f t="shared" ref="E8:E12" si="4">(B8-$B$2)^2</f>
        <v>4622500</v>
      </c>
      <c r="G8" s="67">
        <f t="shared" si="0"/>
        <v>207362.83018206054</v>
      </c>
      <c r="H8" s="67">
        <f t="shared" si="1"/>
        <v>500096173.75167787</v>
      </c>
      <c r="I8" s="67">
        <f t="shared" si="2"/>
        <v>1640250000</v>
      </c>
      <c r="J8" s="67">
        <f t="shared" ref="J8:J12" si="5">($C$2-G8)^2</f>
        <v>328956929.00477409</v>
      </c>
      <c r="M8" s="50" t="s">
        <v>126</v>
      </c>
      <c r="N8" s="5" t="s">
        <v>100</v>
      </c>
      <c r="O8" s="5" t="s">
        <v>127</v>
      </c>
      <c r="P8" s="5" t="s">
        <v>128</v>
      </c>
    </row>
    <row r="9" spans="1:16" x14ac:dyDescent="0.25">
      <c r="B9" s="65">
        <v>39900</v>
      </c>
      <c r="C9" s="66">
        <v>260000</v>
      </c>
      <c r="D9" s="67">
        <f t="shared" si="3"/>
        <v>370875000</v>
      </c>
      <c r="E9" s="67">
        <f t="shared" si="4"/>
        <v>115562500</v>
      </c>
      <c r="G9" s="67">
        <f t="shared" si="0"/>
        <v>316185.84908969729</v>
      </c>
      <c r="H9" s="67">
        <f t="shared" si="1"/>
        <v>3156849637.9302382</v>
      </c>
      <c r="I9" s="67">
        <f t="shared" si="2"/>
        <v>1190250000</v>
      </c>
      <c r="J9" s="67">
        <f t="shared" si="5"/>
        <v>8223923225.1193514</v>
      </c>
    </row>
    <row r="10" spans="1:16" x14ac:dyDescent="0.25">
      <c r="B10" s="65">
        <v>17000</v>
      </c>
      <c r="C10" s="66">
        <v>143000</v>
      </c>
      <c r="D10" s="67">
        <f t="shared" si="3"/>
        <v>1002375000</v>
      </c>
      <c r="E10" s="67">
        <f t="shared" si="4"/>
        <v>147622500</v>
      </c>
      <c r="G10" s="67">
        <f t="shared" si="0"/>
        <v>123003.90079629564</v>
      </c>
      <c r="H10" s="67">
        <f t="shared" si="1"/>
        <v>399843983.3643862</v>
      </c>
      <c r="I10" s="67">
        <f t="shared" si="2"/>
        <v>6806250000</v>
      </c>
      <c r="J10" s="67">
        <f t="shared" si="5"/>
        <v>10505450351.975605</v>
      </c>
    </row>
    <row r="11" spans="1:16" x14ac:dyDescent="0.25">
      <c r="B11" s="65">
        <v>34000</v>
      </c>
      <c r="C11" s="66">
        <v>270000</v>
      </c>
      <c r="D11" s="67">
        <f t="shared" si="3"/>
        <v>215825000</v>
      </c>
      <c r="E11" s="67">
        <f t="shared" si="4"/>
        <v>23522500</v>
      </c>
      <c r="G11" s="67">
        <f t="shared" si="0"/>
        <v>266414.08075209596</v>
      </c>
      <c r="H11" s="67">
        <f t="shared" si="1"/>
        <v>12858816.852488644</v>
      </c>
      <c r="I11" s="67">
        <f t="shared" si="2"/>
        <v>1980250000</v>
      </c>
      <c r="J11" s="67">
        <f t="shared" si="5"/>
        <v>1673962003.7890294</v>
      </c>
    </row>
    <row r="12" spans="1:16" x14ac:dyDescent="0.25">
      <c r="B12" s="65">
        <v>43000</v>
      </c>
      <c r="C12" s="66">
        <v>398000</v>
      </c>
      <c r="D12" s="67">
        <f t="shared" si="3"/>
        <v>2389125000</v>
      </c>
      <c r="E12" s="67">
        <f t="shared" si="4"/>
        <v>191822500</v>
      </c>
      <c r="G12" s="67">
        <f t="shared" si="0"/>
        <v>342337.11719928437</v>
      </c>
      <c r="H12" s="67">
        <f t="shared" si="1"/>
        <v>3098356521.6862035</v>
      </c>
      <c r="I12" s="67">
        <f t="shared" si="2"/>
        <v>29756250000</v>
      </c>
      <c r="J12" s="67">
        <f t="shared" si="5"/>
        <v>13650911955.439312</v>
      </c>
    </row>
    <row r="13" spans="1:16" x14ac:dyDescent="0.25">
      <c r="B13" s="68"/>
      <c r="C13" s="68"/>
      <c r="D13" s="69">
        <f>SUM(D7:D12)</f>
        <v>6012050000</v>
      </c>
      <c r="E13" s="69">
        <f>SUM(E7:E12)</f>
        <v>712675000</v>
      </c>
      <c r="G13" s="70" t="s">
        <v>192</v>
      </c>
      <c r="H13" s="67">
        <f>SUM(H7:H12)</f>
        <v>7168489858.631218</v>
      </c>
      <c r="J13" s="67">
        <f>SUM(J7:J12)</f>
        <v>50717010141.36879</v>
      </c>
    </row>
    <row r="14" spans="1:16" ht="15.75" x14ac:dyDescent="0.25">
      <c r="B14" s="57" t="s">
        <v>173</v>
      </c>
      <c r="C14" s="58"/>
      <c r="D14" s="45">
        <f>D13/(D2-1)/PRODUCT(B4:C4)</f>
        <v>0.93603465306822053</v>
      </c>
      <c r="E14" t="s">
        <v>174</v>
      </c>
      <c r="H14" s="63" t="s">
        <v>193</v>
      </c>
      <c r="I14" s="67">
        <f>SUM(I7:I12)</f>
        <v>57885500000</v>
      </c>
    </row>
    <row r="15" spans="1:16" ht="15.75" x14ac:dyDescent="0.25">
      <c r="B15" s="57" t="s">
        <v>173</v>
      </c>
      <c r="C15" s="58"/>
      <c r="D15" s="59">
        <f>PEARSON(C7:C12,B7:B12)</f>
        <v>0.93603465306822031</v>
      </c>
      <c r="H15" s="63" t="s">
        <v>194</v>
      </c>
      <c r="I15" s="67">
        <f>I14-H13</f>
        <v>50717010141.368782</v>
      </c>
    </row>
    <row r="16" spans="1:16" ht="15.75" x14ac:dyDescent="0.25">
      <c r="B16" s="57" t="s">
        <v>175</v>
      </c>
      <c r="C16" s="58"/>
      <c r="D16" s="45">
        <f>D15^2</f>
        <v>0.8761608717445436</v>
      </c>
      <c r="E16" t="s">
        <v>176</v>
      </c>
      <c r="H16" s="63" t="s">
        <v>195</v>
      </c>
      <c r="J16" s="34">
        <f>I15/I14</f>
        <v>0.87616087174454371</v>
      </c>
    </row>
    <row r="17" spans="1:5" ht="15.75" x14ac:dyDescent="0.25">
      <c r="B17" s="57" t="s">
        <v>175</v>
      </c>
      <c r="C17" s="58"/>
      <c r="D17" s="45">
        <f>RSQ(C7:C12,B7:B12)</f>
        <v>0.87616087174454393</v>
      </c>
      <c r="E17" t="s">
        <v>177</v>
      </c>
    </row>
    <row r="20" spans="1:5" ht="18" x14ac:dyDescent="0.35">
      <c r="A20" t="s">
        <v>178</v>
      </c>
      <c r="D20" s="60" t="s">
        <v>179</v>
      </c>
      <c r="E20" s="67">
        <f>D13/E13</f>
        <v>8.4358929385764903</v>
      </c>
    </row>
    <row r="21" spans="1:5" ht="18" x14ac:dyDescent="0.35">
      <c r="D21" s="60" t="s">
        <v>179</v>
      </c>
      <c r="E21" s="67">
        <f>SLOPE(C7:C12,B7:B12)</f>
        <v>8.4358929385764903</v>
      </c>
    </row>
    <row r="22" spans="1:5" ht="18" x14ac:dyDescent="0.35">
      <c r="A22" t="s">
        <v>180</v>
      </c>
      <c r="D22" s="60" t="s">
        <v>181</v>
      </c>
      <c r="E22" s="67">
        <f>C2-E20*B2</f>
        <v>-20406.279159504687</v>
      </c>
    </row>
    <row r="23" spans="1:5" ht="18" x14ac:dyDescent="0.35">
      <c r="D23" s="60" t="s">
        <v>181</v>
      </c>
      <c r="E23" s="67">
        <f>INTERCEPT(C7:C12,B7:B12)</f>
        <v>-20406.279159504687</v>
      </c>
    </row>
    <row r="25" spans="1:5" x14ac:dyDescent="0.25">
      <c r="D25" s="60" t="s">
        <v>56</v>
      </c>
      <c r="E25" s="65">
        <v>29000</v>
      </c>
    </row>
    <row r="26" spans="1:5" x14ac:dyDescent="0.25">
      <c r="D26" s="60" t="str">
        <f>"F("&amp;E25&amp;") ="</f>
        <v>F(29000) =</v>
      </c>
      <c r="E26" s="71">
        <f>E20*E25+E23</f>
        <v>224234.61605921353</v>
      </c>
    </row>
    <row r="31" spans="1:5" x14ac:dyDescent="0.25">
      <c r="A31" t="s">
        <v>56</v>
      </c>
      <c r="B31" t="s">
        <v>108</v>
      </c>
    </row>
    <row r="32" spans="1:5" x14ac:dyDescent="0.25">
      <c r="A32" s="72">
        <f>MIN(B7:B12)</f>
        <v>14000</v>
      </c>
      <c r="B32" s="73">
        <f>$C$2</f>
        <v>225500</v>
      </c>
    </row>
    <row r="33" spans="1:2" x14ac:dyDescent="0.25">
      <c r="A33" s="72">
        <f>MAX(B7:B12)</f>
        <v>43000</v>
      </c>
      <c r="B33" s="73">
        <f>$C$2</f>
        <v>225500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27"/>
  <sheetViews>
    <sheetView zoomScale="97" zoomScaleNormal="97" workbookViewId="0">
      <selection activeCell="A7" sqref="A7"/>
    </sheetView>
  </sheetViews>
  <sheetFormatPr defaultRowHeight="15" x14ac:dyDescent="0.25"/>
  <cols>
    <col min="1" max="2" width="25" customWidth="1"/>
    <col min="4" max="5" width="25" customWidth="1"/>
    <col min="7" max="8" width="25" customWidth="1"/>
  </cols>
  <sheetData>
    <row r="1" spans="1:3" x14ac:dyDescent="0.25">
      <c r="A1" t="s">
        <v>0</v>
      </c>
    </row>
    <row r="2" spans="1:3" x14ac:dyDescent="0.25">
      <c r="A2" t="s">
        <v>1</v>
      </c>
    </row>
    <row r="3" spans="1:3" x14ac:dyDescent="0.25">
      <c r="A3" t="s">
        <v>2</v>
      </c>
    </row>
    <row r="4" spans="1:3" x14ac:dyDescent="0.25">
      <c r="A4" t="s">
        <v>3</v>
      </c>
    </row>
    <row r="5" spans="1:3" x14ac:dyDescent="0.25">
      <c r="A5" t="s">
        <v>4</v>
      </c>
    </row>
    <row r="6" spans="1:3" x14ac:dyDescent="0.25">
      <c r="A6" t="s">
        <v>5</v>
      </c>
    </row>
    <row r="7" spans="1:3" x14ac:dyDescent="0.25">
      <c r="A7" s="8" t="s">
        <v>16</v>
      </c>
    </row>
    <row r="10" spans="1:3" ht="30" x14ac:dyDescent="0.25">
      <c r="A10" s="1" t="s">
        <v>6</v>
      </c>
      <c r="B10" s="2"/>
    </row>
    <row r="12" spans="1:3" x14ac:dyDescent="0.25">
      <c r="A12" s="3" t="s">
        <v>7</v>
      </c>
      <c r="B12" s="3" t="s">
        <v>8</v>
      </c>
      <c r="C12" s="4"/>
    </row>
    <row r="13" spans="1:3" x14ac:dyDescent="0.25">
      <c r="A13" s="5">
        <v>8</v>
      </c>
      <c r="B13" s="5">
        <v>85</v>
      </c>
    </row>
    <row r="14" spans="1:3" x14ac:dyDescent="0.25">
      <c r="A14" s="5">
        <v>24</v>
      </c>
      <c r="B14" s="5">
        <v>99</v>
      </c>
    </row>
    <row r="15" spans="1:3" x14ac:dyDescent="0.25">
      <c r="A15" s="5">
        <v>4</v>
      </c>
      <c r="B15" s="5">
        <v>62</v>
      </c>
    </row>
    <row r="16" spans="1:3" x14ac:dyDescent="0.25">
      <c r="A16" s="5">
        <v>21</v>
      </c>
      <c r="B16" s="5">
        <v>92</v>
      </c>
    </row>
    <row r="17" spans="1:2" x14ac:dyDescent="0.25">
      <c r="A17" s="5">
        <v>9</v>
      </c>
      <c r="B17" s="5">
        <v>100</v>
      </c>
    </row>
    <row r="18" spans="1:2" x14ac:dyDescent="0.25">
      <c r="A18" s="5">
        <v>16</v>
      </c>
      <c r="B18" s="5">
        <v>88</v>
      </c>
    </row>
    <row r="19" spans="1:2" x14ac:dyDescent="0.25">
      <c r="A19" s="5">
        <v>9</v>
      </c>
      <c r="B19" s="5">
        <v>75</v>
      </c>
    </row>
    <row r="20" spans="1:2" x14ac:dyDescent="0.25">
      <c r="A20" s="5">
        <v>16</v>
      </c>
      <c r="B20" s="5">
        <v>88</v>
      </c>
    </row>
    <row r="21" spans="1:2" x14ac:dyDescent="0.25">
      <c r="A21" s="5">
        <v>1</v>
      </c>
      <c r="B21" s="5">
        <v>25</v>
      </c>
    </row>
    <row r="22" spans="1:2" x14ac:dyDescent="0.25">
      <c r="A22" s="5">
        <v>8</v>
      </c>
      <c r="B22" s="5">
        <v>78</v>
      </c>
    </row>
    <row r="23" spans="1:2" x14ac:dyDescent="0.25">
      <c r="A23" s="5">
        <v>10</v>
      </c>
      <c r="B23" s="5">
        <v>82</v>
      </c>
    </row>
    <row r="24" spans="1:2" x14ac:dyDescent="0.25">
      <c r="A24" s="5">
        <v>15</v>
      </c>
      <c r="B24" s="5">
        <v>92</v>
      </c>
    </row>
    <row r="25" spans="1:2" x14ac:dyDescent="0.25">
      <c r="A25" s="5">
        <v>8</v>
      </c>
      <c r="B25" s="5">
        <v>55</v>
      </c>
    </row>
    <row r="26" spans="1:2" x14ac:dyDescent="0.25">
      <c r="A26" s="5">
        <v>10</v>
      </c>
      <c r="B26" s="5">
        <v>84</v>
      </c>
    </row>
    <row r="27" spans="1:2" x14ac:dyDescent="0.25">
      <c r="A27" s="5">
        <v>9</v>
      </c>
      <c r="B27" s="5">
        <v>91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1"/>
  <sheetViews>
    <sheetView workbookViewId="0">
      <selection activeCell="B2" sqref="B2"/>
    </sheetView>
  </sheetViews>
  <sheetFormatPr defaultRowHeight="15" x14ac:dyDescent="0.25"/>
  <cols>
    <col min="1" max="1" width="22.7109375" bestFit="1" customWidth="1"/>
    <col min="2" max="2" width="22.28515625" customWidth="1"/>
    <col min="3" max="3" width="5" bestFit="1" customWidth="1"/>
    <col min="6" max="6" width="18.42578125" customWidth="1"/>
    <col min="7" max="7" width="11.28515625" customWidth="1"/>
  </cols>
  <sheetData>
    <row r="1" spans="1:9" ht="15.75" x14ac:dyDescent="0.25">
      <c r="A1" s="8" t="s">
        <v>196</v>
      </c>
      <c r="D1" s="74" t="s">
        <v>173</v>
      </c>
      <c r="G1" s="45"/>
      <c r="I1" t="s">
        <v>174</v>
      </c>
    </row>
    <row r="2" spans="1:9" ht="15.75" x14ac:dyDescent="0.25">
      <c r="A2" s="60" t="s">
        <v>197</v>
      </c>
      <c r="B2" s="60" t="s">
        <v>198</v>
      </c>
      <c r="D2" s="75" t="s">
        <v>175</v>
      </c>
      <c r="G2" s="45"/>
      <c r="I2" t="s">
        <v>176</v>
      </c>
    </row>
    <row r="3" spans="1:9" ht="18" x14ac:dyDescent="0.35">
      <c r="A3" s="76">
        <v>22820</v>
      </c>
      <c r="B3" s="25">
        <v>14053</v>
      </c>
      <c r="D3" s="8" t="s">
        <v>199</v>
      </c>
      <c r="G3" s="45"/>
      <c r="I3" t="s">
        <v>178</v>
      </c>
    </row>
    <row r="4" spans="1:9" ht="18" x14ac:dyDescent="0.35">
      <c r="A4" s="76">
        <v>28339</v>
      </c>
      <c r="B4" s="25">
        <v>13766</v>
      </c>
      <c r="D4" s="8" t="s">
        <v>200</v>
      </c>
      <c r="G4" s="45"/>
      <c r="I4" t="s">
        <v>180</v>
      </c>
    </row>
    <row r="5" spans="1:9" x14ac:dyDescent="0.25">
      <c r="A5" s="76">
        <v>38341</v>
      </c>
      <c r="B5" s="25">
        <v>14697</v>
      </c>
      <c r="F5" s="77" t="s">
        <v>56</v>
      </c>
      <c r="G5" s="5">
        <v>43520</v>
      </c>
    </row>
    <row r="6" spans="1:9" x14ac:dyDescent="0.25">
      <c r="A6" s="76">
        <v>45308</v>
      </c>
      <c r="B6" s="25">
        <v>19090</v>
      </c>
      <c r="F6" s="77" t="str">
        <f>"F("&amp;G5&amp;") ="</f>
        <v>F(43520) =</v>
      </c>
      <c r="G6" s="52"/>
      <c r="I6" t="str">
        <f>IF(G4&lt;&gt;"","y = "&amp;ROUND(SLOPE(B3:B21,A3:A21),4)&amp;"*X + "&amp;ROUND(INTERCEPT(B3:B21,A3:A21),2),"")</f>
        <v/>
      </c>
    </row>
    <row r="7" spans="1:9" x14ac:dyDescent="0.25">
      <c r="A7" s="76">
        <v>65752</v>
      </c>
      <c r="B7" s="25">
        <v>14157</v>
      </c>
    </row>
    <row r="8" spans="1:9" x14ac:dyDescent="0.25">
      <c r="A8" s="76">
        <v>75982</v>
      </c>
      <c r="B8" s="25">
        <v>11111</v>
      </c>
    </row>
    <row r="9" spans="1:9" x14ac:dyDescent="0.25">
      <c r="A9" s="76">
        <v>75268</v>
      </c>
      <c r="B9" s="25">
        <v>13138</v>
      </c>
    </row>
    <row r="10" spans="1:9" x14ac:dyDescent="0.25">
      <c r="A10" s="76">
        <v>86385</v>
      </c>
      <c r="B10" s="25">
        <v>12381</v>
      </c>
    </row>
    <row r="11" spans="1:9" x14ac:dyDescent="0.25">
      <c r="A11" s="76">
        <v>92549</v>
      </c>
      <c r="B11" s="25">
        <v>10458</v>
      </c>
    </row>
    <row r="12" spans="1:9" x14ac:dyDescent="0.25">
      <c r="A12" s="76">
        <v>100524</v>
      </c>
      <c r="B12" s="25">
        <v>7313</v>
      </c>
    </row>
    <row r="13" spans="1:9" x14ac:dyDescent="0.25">
      <c r="A13" s="76">
        <v>111416</v>
      </c>
      <c r="B13" s="25">
        <v>6106</v>
      </c>
    </row>
    <row r="14" spans="1:9" x14ac:dyDescent="0.25">
      <c r="A14" s="76">
        <v>25038</v>
      </c>
      <c r="B14" s="25">
        <v>11667</v>
      </c>
    </row>
    <row r="15" spans="1:9" x14ac:dyDescent="0.25">
      <c r="A15" s="76">
        <v>59686</v>
      </c>
      <c r="B15" s="25">
        <v>11298</v>
      </c>
    </row>
    <row r="16" spans="1:9" x14ac:dyDescent="0.25">
      <c r="A16" s="76">
        <v>67392</v>
      </c>
      <c r="B16" s="25">
        <v>14010</v>
      </c>
    </row>
    <row r="17" spans="1:2" x14ac:dyDescent="0.25">
      <c r="A17" s="76">
        <v>69929</v>
      </c>
      <c r="B17" s="25">
        <v>13523</v>
      </c>
    </row>
    <row r="18" spans="1:2" x14ac:dyDescent="0.25">
      <c r="A18" s="76">
        <v>88167</v>
      </c>
      <c r="B18" s="25">
        <v>10905</v>
      </c>
    </row>
    <row r="19" spans="1:2" x14ac:dyDescent="0.25">
      <c r="A19" s="76">
        <v>12238</v>
      </c>
      <c r="B19" s="25">
        <v>17683</v>
      </c>
    </row>
    <row r="20" spans="1:2" x14ac:dyDescent="0.25">
      <c r="A20" s="76">
        <v>62116</v>
      </c>
      <c r="B20" s="25">
        <v>11900</v>
      </c>
    </row>
    <row r="21" spans="1:2" x14ac:dyDescent="0.25">
      <c r="A21" s="76">
        <v>111693</v>
      </c>
      <c r="B21" s="25">
        <v>6748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workbookViewId="0">
      <selection activeCell="B2" sqref="B2"/>
    </sheetView>
  </sheetViews>
  <sheetFormatPr defaultRowHeight="15" x14ac:dyDescent="0.25"/>
  <cols>
    <col min="1" max="1" width="22.7109375" bestFit="1" customWidth="1"/>
    <col min="2" max="2" width="22.28515625" customWidth="1"/>
    <col min="3" max="3" width="5" bestFit="1" customWidth="1"/>
    <col min="6" max="6" width="18.42578125" customWidth="1"/>
    <col min="7" max="7" width="11.28515625" customWidth="1"/>
  </cols>
  <sheetData>
    <row r="1" spans="1:9" ht="15.75" x14ac:dyDescent="0.25">
      <c r="A1" s="8" t="s">
        <v>196</v>
      </c>
      <c r="D1" s="74" t="s">
        <v>173</v>
      </c>
      <c r="G1" s="45">
        <f>PEARSON(B3:B21,A3:A21)</f>
        <v>-0.76906398607259407</v>
      </c>
      <c r="I1" t="s">
        <v>174</v>
      </c>
    </row>
    <row r="2" spans="1:9" ht="15.75" x14ac:dyDescent="0.25">
      <c r="A2" s="60" t="s">
        <v>197</v>
      </c>
      <c r="B2" s="60" t="s">
        <v>198</v>
      </c>
      <c r="D2" s="75" t="s">
        <v>175</v>
      </c>
      <c r="G2" s="45">
        <f>G1^2</f>
        <v>0.5914594146738672</v>
      </c>
      <c r="I2" t="s">
        <v>176</v>
      </c>
    </row>
    <row r="3" spans="1:9" ht="18" x14ac:dyDescent="0.35">
      <c r="A3" s="76">
        <v>22820</v>
      </c>
      <c r="B3" s="25">
        <v>14053</v>
      </c>
      <c r="D3" s="8" t="s">
        <v>199</v>
      </c>
      <c r="G3" s="45">
        <f>SLOPE(B3:B21,A3:A21)</f>
        <v>-8.4691942818557228E-2</v>
      </c>
      <c r="I3" t="s">
        <v>178</v>
      </c>
    </row>
    <row r="4" spans="1:9" ht="18" x14ac:dyDescent="0.35">
      <c r="A4" s="76">
        <v>28339</v>
      </c>
      <c r="B4" s="25">
        <v>13766</v>
      </c>
      <c r="D4" s="8" t="s">
        <v>200</v>
      </c>
      <c r="G4" s="45">
        <f>INTERCEPT(B3:B21,A3:A21)</f>
        <v>17838.55209007641</v>
      </c>
      <c r="I4" t="s">
        <v>180</v>
      </c>
    </row>
    <row r="5" spans="1:9" x14ac:dyDescent="0.25">
      <c r="A5" s="76">
        <v>38341</v>
      </c>
      <c r="B5" s="25">
        <v>14697</v>
      </c>
      <c r="F5" s="77" t="s">
        <v>56</v>
      </c>
      <c r="G5" s="5">
        <v>43520</v>
      </c>
    </row>
    <row r="6" spans="1:9" x14ac:dyDescent="0.25">
      <c r="A6" s="76">
        <v>45308</v>
      </c>
      <c r="B6" s="25">
        <v>19090</v>
      </c>
      <c r="F6" s="77" t="str">
        <f>"F("&amp;G5&amp;") ="</f>
        <v>F(43520) =</v>
      </c>
      <c r="G6" s="52">
        <f>G3*G5+G4</f>
        <v>14152.7587386128</v>
      </c>
      <c r="I6" t="str">
        <f>IF(G4&lt;&gt;"","y = "&amp;ROUND(SLOPE(B3:B21,A3:A21),4)&amp;"*X + "&amp;ROUND(INTERCEPT(B3:B21,A3:A21),2),"")</f>
        <v>y = -0.0847*X + 17838.55</v>
      </c>
    </row>
    <row r="7" spans="1:9" x14ac:dyDescent="0.25">
      <c r="A7" s="76">
        <v>65752</v>
      </c>
      <c r="B7" s="25">
        <v>14157</v>
      </c>
    </row>
    <row r="8" spans="1:9" x14ac:dyDescent="0.25">
      <c r="A8" s="76">
        <v>75982</v>
      </c>
      <c r="B8" s="25">
        <v>11111</v>
      </c>
    </row>
    <row r="9" spans="1:9" x14ac:dyDescent="0.25">
      <c r="A9" s="76">
        <v>75268</v>
      </c>
      <c r="B9" s="25">
        <v>13138</v>
      </c>
    </row>
    <row r="10" spans="1:9" x14ac:dyDescent="0.25">
      <c r="A10" s="76">
        <v>86385</v>
      </c>
      <c r="B10" s="25">
        <v>12381</v>
      </c>
    </row>
    <row r="11" spans="1:9" x14ac:dyDescent="0.25">
      <c r="A11" s="76">
        <v>92549</v>
      </c>
      <c r="B11" s="25">
        <v>10458</v>
      </c>
    </row>
    <row r="12" spans="1:9" x14ac:dyDescent="0.25">
      <c r="A12" s="76">
        <v>100524</v>
      </c>
      <c r="B12" s="25">
        <v>7313</v>
      </c>
    </row>
    <row r="13" spans="1:9" x14ac:dyDescent="0.25">
      <c r="A13" s="76">
        <v>111416</v>
      </c>
      <c r="B13" s="25">
        <v>6106</v>
      </c>
    </row>
    <row r="14" spans="1:9" x14ac:dyDescent="0.25">
      <c r="A14" s="76">
        <v>25038</v>
      </c>
      <c r="B14" s="25">
        <v>11667</v>
      </c>
    </row>
    <row r="15" spans="1:9" x14ac:dyDescent="0.25">
      <c r="A15" s="76">
        <v>59686</v>
      </c>
      <c r="B15" s="25">
        <v>11298</v>
      </c>
    </row>
    <row r="16" spans="1:9" x14ac:dyDescent="0.25">
      <c r="A16" s="76">
        <v>67392</v>
      </c>
      <c r="B16" s="25">
        <v>14010</v>
      </c>
    </row>
    <row r="17" spans="1:2" x14ac:dyDescent="0.25">
      <c r="A17" s="76">
        <v>69929</v>
      </c>
      <c r="B17" s="25">
        <v>13523</v>
      </c>
    </row>
    <row r="18" spans="1:2" x14ac:dyDescent="0.25">
      <c r="A18" s="76">
        <v>88167</v>
      </c>
      <c r="B18" s="25">
        <v>10905</v>
      </c>
    </row>
    <row r="19" spans="1:2" x14ac:dyDescent="0.25">
      <c r="A19" s="76">
        <v>12238</v>
      </c>
      <c r="B19" s="25">
        <v>17683</v>
      </c>
    </row>
    <row r="20" spans="1:2" x14ac:dyDescent="0.25">
      <c r="A20" s="76">
        <v>62116</v>
      </c>
      <c r="B20" s="25">
        <v>11900</v>
      </c>
    </row>
    <row r="21" spans="1:2" x14ac:dyDescent="0.25">
      <c r="A21" s="76">
        <v>111693</v>
      </c>
      <c r="B21" s="25">
        <v>6748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45"/>
  <sheetViews>
    <sheetView zoomScale="70" zoomScaleNormal="70" workbookViewId="0">
      <selection activeCell="E37" sqref="E37"/>
    </sheetView>
  </sheetViews>
  <sheetFormatPr defaultRowHeight="15" x14ac:dyDescent="0.25"/>
  <cols>
    <col min="1" max="1" width="35.7109375" customWidth="1"/>
    <col min="2" max="3" width="13.7109375" customWidth="1"/>
    <col min="4" max="4" width="20" customWidth="1"/>
    <col min="5" max="5" width="13.7109375" customWidth="1"/>
    <col min="6" max="6" width="3.28515625" customWidth="1"/>
    <col min="7" max="7" width="12.7109375" customWidth="1"/>
    <col min="8" max="8" width="25.28515625" bestFit="1" customWidth="1"/>
    <col min="9" max="9" width="12.42578125" customWidth="1"/>
    <col min="10" max="10" width="10.5703125" customWidth="1"/>
    <col min="11" max="11" width="11.42578125" customWidth="1"/>
    <col min="12" max="12" width="11.5703125" customWidth="1"/>
    <col min="13" max="13" width="11.42578125" customWidth="1"/>
    <col min="14" max="14" width="11.5703125" customWidth="1"/>
    <col min="15" max="15" width="17.140625" customWidth="1"/>
    <col min="16" max="16" width="13.28515625" customWidth="1"/>
    <col min="17" max="17" width="11.140625" customWidth="1"/>
    <col min="18" max="18" width="14.28515625" customWidth="1"/>
    <col min="19" max="19" width="17.5703125" customWidth="1"/>
    <col min="20" max="20" width="14.85546875" customWidth="1"/>
    <col min="21" max="21" width="16.140625" customWidth="1"/>
  </cols>
  <sheetData>
    <row r="1" spans="1:21" ht="61.5" x14ac:dyDescent="0.35">
      <c r="A1" s="79" t="s">
        <v>227</v>
      </c>
      <c r="G1" s="40" t="s">
        <v>55</v>
      </c>
      <c r="H1" s="40" t="s">
        <v>206</v>
      </c>
      <c r="I1" s="40" t="s">
        <v>228</v>
      </c>
      <c r="J1" s="40" t="s">
        <v>229</v>
      </c>
      <c r="K1" s="40" t="s">
        <v>239</v>
      </c>
      <c r="L1" s="40" t="s">
        <v>172</v>
      </c>
      <c r="M1" s="40" t="s">
        <v>240</v>
      </c>
      <c r="N1" s="40" t="s">
        <v>245</v>
      </c>
      <c r="O1" s="40" t="s">
        <v>238</v>
      </c>
      <c r="P1" s="86" t="s">
        <v>251</v>
      </c>
      <c r="Q1" s="86" t="s">
        <v>252</v>
      </c>
      <c r="R1" s="40" t="s">
        <v>255</v>
      </c>
      <c r="S1" s="40" t="s">
        <v>256</v>
      </c>
      <c r="T1" s="40" t="s">
        <v>257</v>
      </c>
      <c r="U1" s="40" t="s">
        <v>257</v>
      </c>
    </row>
    <row r="2" spans="1:21" x14ac:dyDescent="0.25">
      <c r="A2" s="83" t="str">
        <f>"For our sample of GPS Devices, is there a relationship between "&amp;I1&amp;" and "&amp;J1&amp;"?"</f>
        <v>For our sample of GPS Devices, is there a relationship between Xi  Price ($) and Yi  Rating ?</v>
      </c>
      <c r="G2" s="78">
        <v>1</v>
      </c>
      <c r="H2" s="78" t="s">
        <v>225</v>
      </c>
      <c r="I2" s="80">
        <v>140</v>
      </c>
      <c r="J2" s="78">
        <v>62</v>
      </c>
      <c r="K2" s="45">
        <f t="shared" ref="K2:K21" si="0">I2-$H$25</f>
        <v>-93</v>
      </c>
      <c r="L2" s="45">
        <f>K2^2</f>
        <v>8649</v>
      </c>
      <c r="M2" s="45">
        <f t="shared" ref="M2:M21" si="1">J2-$H$27</f>
        <v>-8</v>
      </c>
      <c r="N2" s="45">
        <f>M2^2</f>
        <v>64</v>
      </c>
      <c r="O2" s="45">
        <f t="shared" ref="O2:O21" si="2">M2*K2</f>
        <v>744</v>
      </c>
      <c r="P2" s="82">
        <f t="shared" ref="P2:P21" si="3">I2*J2</f>
        <v>8680</v>
      </c>
      <c r="Q2" s="82">
        <f t="shared" ref="Q2:Q21" si="4">I2^2</f>
        <v>19600</v>
      </c>
      <c r="R2" s="45">
        <f>I2*$B$34+$B$37</f>
        <v>64.088055250353165</v>
      </c>
      <c r="S2" s="45">
        <f t="shared" ref="S2:S21" si="5">J2-R2</f>
        <v>-2.0880552503531646</v>
      </c>
      <c r="T2" s="45">
        <f t="shared" ref="T2:T21" si="6">S2^2</f>
        <v>4.3599747285274173</v>
      </c>
      <c r="U2" s="45">
        <f>(R2-$B$27)^2</f>
        <v>34.951090722876785</v>
      </c>
    </row>
    <row r="3" spans="1:21" x14ac:dyDescent="0.25">
      <c r="A3" t="s">
        <v>230</v>
      </c>
      <c r="G3" s="78">
        <v>2</v>
      </c>
      <c r="H3" s="78" t="s">
        <v>226</v>
      </c>
      <c r="I3" s="80">
        <v>180</v>
      </c>
      <c r="J3" s="78">
        <v>62</v>
      </c>
      <c r="K3" s="45">
        <f t="shared" si="0"/>
        <v>-53</v>
      </c>
      <c r="L3" s="45">
        <f t="shared" ref="L3:N21" si="7">K3^2</f>
        <v>2809</v>
      </c>
      <c r="M3" s="45">
        <f t="shared" si="1"/>
        <v>-8</v>
      </c>
      <c r="N3" s="45">
        <f t="shared" si="7"/>
        <v>64</v>
      </c>
      <c r="O3" s="45">
        <f t="shared" si="2"/>
        <v>424</v>
      </c>
      <c r="P3" s="82">
        <f t="shared" si="3"/>
        <v>11160</v>
      </c>
      <c r="Q3" s="82">
        <f t="shared" si="4"/>
        <v>32400</v>
      </c>
      <c r="R3" s="45">
        <f t="shared" ref="R3:R21" si="8">I3*$B$34+$B$37</f>
        <v>66.630827185685135</v>
      </c>
      <c r="S3" s="45">
        <f t="shared" si="5"/>
        <v>-4.6308271856851349</v>
      </c>
      <c r="T3" s="45">
        <f t="shared" si="6"/>
        <v>21.444560423680507</v>
      </c>
      <c r="U3" s="45">
        <f t="shared" ref="U3:U21" si="9">(R3-$B$27)^2</f>
        <v>11.351325452718349</v>
      </c>
    </row>
    <row r="4" spans="1:21" x14ac:dyDescent="0.25">
      <c r="A4" t="s">
        <v>231</v>
      </c>
      <c r="G4" s="78">
        <v>3</v>
      </c>
      <c r="H4" s="78" t="s">
        <v>223</v>
      </c>
      <c r="I4" s="80">
        <v>130</v>
      </c>
      <c r="J4" s="78">
        <v>64</v>
      </c>
      <c r="K4" s="45">
        <f t="shared" si="0"/>
        <v>-103</v>
      </c>
      <c r="L4" s="45">
        <f t="shared" si="7"/>
        <v>10609</v>
      </c>
      <c r="M4" s="45">
        <f t="shared" si="1"/>
        <v>-6</v>
      </c>
      <c r="N4" s="45">
        <f t="shared" si="7"/>
        <v>36</v>
      </c>
      <c r="O4" s="45">
        <f t="shared" si="2"/>
        <v>618</v>
      </c>
      <c r="P4" s="82">
        <f t="shared" si="3"/>
        <v>8320</v>
      </c>
      <c r="Q4" s="82">
        <f t="shared" si="4"/>
        <v>16900</v>
      </c>
      <c r="R4" s="45">
        <f t="shared" si="8"/>
        <v>63.452362266520176</v>
      </c>
      <c r="S4" s="45">
        <f t="shared" si="5"/>
        <v>0.54763773347982436</v>
      </c>
      <c r="T4" s="45">
        <f t="shared" si="6"/>
        <v>0.29990708713091913</v>
      </c>
      <c r="U4" s="45">
        <f t="shared" si="9"/>
        <v>42.871559888888811</v>
      </c>
    </row>
    <row r="5" spans="1:21" x14ac:dyDescent="0.25">
      <c r="G5" s="78">
        <v>4</v>
      </c>
      <c r="H5" s="78" t="s">
        <v>221</v>
      </c>
      <c r="I5" s="80">
        <v>180</v>
      </c>
      <c r="J5" s="78">
        <v>65</v>
      </c>
      <c r="K5" s="45">
        <f t="shared" si="0"/>
        <v>-53</v>
      </c>
      <c r="L5" s="45">
        <f t="shared" si="7"/>
        <v>2809</v>
      </c>
      <c r="M5" s="45">
        <f t="shared" si="1"/>
        <v>-5</v>
      </c>
      <c r="N5" s="45">
        <f t="shared" si="7"/>
        <v>25</v>
      </c>
      <c r="O5" s="45">
        <f t="shared" si="2"/>
        <v>265</v>
      </c>
      <c r="P5" s="82">
        <f t="shared" si="3"/>
        <v>11700</v>
      </c>
      <c r="Q5" s="82">
        <f t="shared" si="4"/>
        <v>32400</v>
      </c>
      <c r="R5" s="45">
        <f t="shared" si="8"/>
        <v>66.630827185685135</v>
      </c>
      <c r="S5" s="45">
        <f t="shared" si="5"/>
        <v>-1.6308271856851349</v>
      </c>
      <c r="T5" s="45">
        <f t="shared" si="6"/>
        <v>2.6595973095696972</v>
      </c>
      <c r="U5" s="45">
        <f t="shared" si="9"/>
        <v>11.351325452718349</v>
      </c>
    </row>
    <row r="6" spans="1:21" x14ac:dyDescent="0.25">
      <c r="A6" s="24" t="s">
        <v>99</v>
      </c>
      <c r="B6" s="24" t="s">
        <v>57</v>
      </c>
      <c r="G6" s="78">
        <v>5</v>
      </c>
      <c r="H6" s="78" t="s">
        <v>220</v>
      </c>
      <c r="I6" s="80">
        <v>150</v>
      </c>
      <c r="J6" s="78">
        <v>65</v>
      </c>
      <c r="K6" s="45">
        <f t="shared" si="0"/>
        <v>-83</v>
      </c>
      <c r="L6" s="45">
        <f t="shared" si="7"/>
        <v>6889</v>
      </c>
      <c r="M6" s="45">
        <f t="shared" si="1"/>
        <v>-5</v>
      </c>
      <c r="N6" s="45">
        <f t="shared" si="7"/>
        <v>25</v>
      </c>
      <c r="O6" s="45">
        <f t="shared" si="2"/>
        <v>415</v>
      </c>
      <c r="P6" s="82">
        <f t="shared" si="3"/>
        <v>9750</v>
      </c>
      <c r="Q6" s="82">
        <f t="shared" si="4"/>
        <v>22500</v>
      </c>
      <c r="R6" s="45">
        <f t="shared" si="8"/>
        <v>64.723748234186161</v>
      </c>
      <c r="S6" s="45">
        <f t="shared" si="5"/>
        <v>0.27625176581383926</v>
      </c>
      <c r="T6" s="45">
        <f t="shared" si="6"/>
        <v>7.6315038115264286E-2</v>
      </c>
      <c r="U6" s="45">
        <f t="shared" si="9"/>
        <v>27.838832696253657</v>
      </c>
    </row>
    <row r="7" spans="1:21" x14ac:dyDescent="0.25">
      <c r="A7" s="82">
        <f>AVERAGE($I$2:$I$21)</f>
        <v>233</v>
      </c>
      <c r="B7" s="34">
        <v>50</v>
      </c>
      <c r="G7" s="78">
        <v>6</v>
      </c>
      <c r="H7" s="78" t="s">
        <v>222</v>
      </c>
      <c r="I7" s="80">
        <v>160</v>
      </c>
      <c r="J7" s="78">
        <v>65</v>
      </c>
      <c r="K7" s="45">
        <f t="shared" si="0"/>
        <v>-73</v>
      </c>
      <c r="L7" s="45">
        <f t="shared" si="7"/>
        <v>5329</v>
      </c>
      <c r="M7" s="45">
        <f t="shared" si="1"/>
        <v>-5</v>
      </c>
      <c r="N7" s="45">
        <f t="shared" si="7"/>
        <v>25</v>
      </c>
      <c r="O7" s="45">
        <f t="shared" si="2"/>
        <v>365</v>
      </c>
      <c r="P7" s="82">
        <f t="shared" si="3"/>
        <v>10400</v>
      </c>
      <c r="Q7" s="82">
        <f t="shared" si="4"/>
        <v>25600</v>
      </c>
      <c r="R7" s="45">
        <f t="shared" si="8"/>
        <v>65.359441218019157</v>
      </c>
      <c r="S7" s="45">
        <f t="shared" si="5"/>
        <v>-0.35944121801915685</v>
      </c>
      <c r="T7" s="45">
        <f t="shared" si="6"/>
        <v>0.12919798921109504</v>
      </c>
      <c r="U7" s="45">
        <f t="shared" si="9"/>
        <v>21.534785809019528</v>
      </c>
    </row>
    <row r="8" spans="1:21" x14ac:dyDescent="0.25">
      <c r="A8" s="82">
        <f>AVERAGE($I$2:$I$21)</f>
        <v>233</v>
      </c>
      <c r="B8" s="34">
        <v>85</v>
      </c>
      <c r="G8" s="78">
        <v>7</v>
      </c>
      <c r="H8" s="78" t="s">
        <v>216</v>
      </c>
      <c r="I8" s="80">
        <v>220</v>
      </c>
      <c r="J8" s="78">
        <v>71</v>
      </c>
      <c r="K8" s="45">
        <f t="shared" si="0"/>
        <v>-13</v>
      </c>
      <c r="L8" s="45">
        <f t="shared" si="7"/>
        <v>169</v>
      </c>
      <c r="M8" s="45">
        <f t="shared" si="1"/>
        <v>1</v>
      </c>
      <c r="N8" s="45">
        <f t="shared" si="7"/>
        <v>1</v>
      </c>
      <c r="O8" s="45">
        <f t="shared" si="2"/>
        <v>-13</v>
      </c>
      <c r="P8" s="82">
        <f t="shared" si="3"/>
        <v>15620</v>
      </c>
      <c r="Q8" s="82">
        <f t="shared" si="4"/>
        <v>48400</v>
      </c>
      <c r="R8" s="45">
        <f t="shared" si="8"/>
        <v>69.173599121017105</v>
      </c>
      <c r="S8" s="45">
        <f t="shared" si="5"/>
        <v>1.8264008789828949</v>
      </c>
      <c r="T8" s="45">
        <f t="shared" si="6"/>
        <v>3.3357401707494914</v>
      </c>
      <c r="U8" s="45">
        <f t="shared" si="9"/>
        <v>0.68293841278370138</v>
      </c>
    </row>
    <row r="9" spans="1:21" x14ac:dyDescent="0.25">
      <c r="G9" s="78">
        <v>8</v>
      </c>
      <c r="H9" s="78" t="s">
        <v>215</v>
      </c>
      <c r="I9" s="80">
        <v>250</v>
      </c>
      <c r="J9" s="78">
        <v>71</v>
      </c>
      <c r="K9" s="45">
        <f t="shared" si="0"/>
        <v>17</v>
      </c>
      <c r="L9" s="45">
        <f t="shared" si="7"/>
        <v>289</v>
      </c>
      <c r="M9" s="45">
        <f t="shared" si="1"/>
        <v>1</v>
      </c>
      <c r="N9" s="45">
        <f t="shared" si="7"/>
        <v>1</v>
      </c>
      <c r="O9" s="45">
        <f t="shared" si="2"/>
        <v>17</v>
      </c>
      <c r="P9" s="82">
        <f t="shared" si="3"/>
        <v>17750</v>
      </c>
      <c r="Q9" s="82">
        <f t="shared" si="4"/>
        <v>62500</v>
      </c>
      <c r="R9" s="45">
        <f t="shared" si="8"/>
        <v>71.080678072516093</v>
      </c>
      <c r="S9" s="45">
        <f t="shared" si="5"/>
        <v>-8.067807251609338E-2</v>
      </c>
      <c r="T9" s="45">
        <f t="shared" si="6"/>
        <v>6.5089513849120222E-3</v>
      </c>
      <c r="U9" s="45">
        <f t="shared" si="9"/>
        <v>1.1678650964170987</v>
      </c>
    </row>
    <row r="10" spans="1:21" x14ac:dyDescent="0.25">
      <c r="A10" s="24" t="s">
        <v>56</v>
      </c>
      <c r="B10" s="24" t="s">
        <v>108</v>
      </c>
      <c r="G10" s="78">
        <v>9</v>
      </c>
      <c r="H10" s="78" t="s">
        <v>214</v>
      </c>
      <c r="I10" s="80">
        <v>270</v>
      </c>
      <c r="J10" s="78">
        <v>71</v>
      </c>
      <c r="K10" s="45">
        <f t="shared" si="0"/>
        <v>37</v>
      </c>
      <c r="L10" s="45">
        <f t="shared" si="7"/>
        <v>1369</v>
      </c>
      <c r="M10" s="45">
        <f t="shared" si="1"/>
        <v>1</v>
      </c>
      <c r="N10" s="45">
        <f t="shared" si="7"/>
        <v>1</v>
      </c>
      <c r="O10" s="45">
        <f t="shared" si="2"/>
        <v>37</v>
      </c>
      <c r="P10" s="82">
        <f t="shared" si="3"/>
        <v>19170</v>
      </c>
      <c r="Q10" s="82">
        <f t="shared" si="4"/>
        <v>72900</v>
      </c>
      <c r="R10" s="45">
        <f t="shared" si="8"/>
        <v>72.352064040182086</v>
      </c>
      <c r="S10" s="45">
        <f t="shared" si="5"/>
        <v>-1.3520640401820856</v>
      </c>
      <c r="T10" s="45">
        <f t="shared" si="6"/>
        <v>1.8280771687535045</v>
      </c>
      <c r="U10" s="45">
        <f t="shared" si="9"/>
        <v>5.5322052491176752</v>
      </c>
    </row>
    <row r="11" spans="1:21" x14ac:dyDescent="0.25">
      <c r="A11" s="82">
        <v>0</v>
      </c>
      <c r="B11" s="34">
        <f>AVERAGE($J$2:$J$21)</f>
        <v>70</v>
      </c>
      <c r="G11" s="78">
        <v>10</v>
      </c>
      <c r="H11" s="78" t="s">
        <v>213</v>
      </c>
      <c r="I11" s="80">
        <v>160</v>
      </c>
      <c r="J11" s="78">
        <v>73</v>
      </c>
      <c r="K11" s="45">
        <f t="shared" si="0"/>
        <v>-73</v>
      </c>
      <c r="L11" s="45">
        <f t="shared" si="7"/>
        <v>5329</v>
      </c>
      <c r="M11" s="45">
        <f t="shared" si="1"/>
        <v>3</v>
      </c>
      <c r="N11" s="45">
        <f t="shared" si="7"/>
        <v>9</v>
      </c>
      <c r="O11" s="45">
        <f t="shared" si="2"/>
        <v>-219</v>
      </c>
      <c r="P11" s="82">
        <f t="shared" si="3"/>
        <v>11680</v>
      </c>
      <c r="Q11" s="82">
        <f t="shared" si="4"/>
        <v>25600</v>
      </c>
      <c r="R11" s="45">
        <f t="shared" si="8"/>
        <v>65.359441218019157</v>
      </c>
      <c r="S11" s="45">
        <f t="shared" si="5"/>
        <v>7.6405587819808432</v>
      </c>
      <c r="T11" s="45">
        <f t="shared" si="6"/>
        <v>58.378138500904583</v>
      </c>
      <c r="U11" s="45">
        <f t="shared" si="9"/>
        <v>21.534785809019528</v>
      </c>
    </row>
    <row r="12" spans="1:21" x14ac:dyDescent="0.25">
      <c r="A12" s="82">
        <v>450</v>
      </c>
      <c r="B12" s="34">
        <f>AVERAGE($J$2:$J$21)</f>
        <v>70</v>
      </c>
      <c r="G12" s="78">
        <v>11</v>
      </c>
      <c r="H12" s="78" t="s">
        <v>212</v>
      </c>
      <c r="I12" s="80">
        <v>230</v>
      </c>
      <c r="J12" s="78">
        <v>74</v>
      </c>
      <c r="K12" s="45">
        <f t="shared" si="0"/>
        <v>-3</v>
      </c>
      <c r="L12" s="45">
        <f t="shared" si="7"/>
        <v>9</v>
      </c>
      <c r="M12" s="45">
        <f t="shared" si="1"/>
        <v>4</v>
      </c>
      <c r="N12" s="45">
        <f t="shared" si="7"/>
        <v>16</v>
      </c>
      <c r="O12" s="45">
        <f t="shared" si="2"/>
        <v>-12</v>
      </c>
      <c r="P12" s="82">
        <f t="shared" si="3"/>
        <v>17020</v>
      </c>
      <c r="Q12" s="82">
        <f t="shared" si="4"/>
        <v>52900</v>
      </c>
      <c r="R12" s="45">
        <f t="shared" si="8"/>
        <v>69.809292104850101</v>
      </c>
      <c r="S12" s="45">
        <f t="shared" si="5"/>
        <v>4.1907078951498988</v>
      </c>
      <c r="T12" s="45">
        <f t="shared" si="6"/>
        <v>17.562032662471694</v>
      </c>
      <c r="U12" s="45">
        <f t="shared" si="9"/>
        <v>3.6369501272504809E-2</v>
      </c>
    </row>
    <row r="13" spans="1:21" x14ac:dyDescent="0.25">
      <c r="G13" s="78">
        <v>12</v>
      </c>
      <c r="H13" s="5" t="s">
        <v>208</v>
      </c>
      <c r="I13" s="81">
        <v>330</v>
      </c>
      <c r="J13" s="5">
        <v>80</v>
      </c>
      <c r="K13" s="45">
        <f t="shared" si="0"/>
        <v>97</v>
      </c>
      <c r="L13" s="45">
        <f t="shared" si="7"/>
        <v>9409</v>
      </c>
      <c r="M13" s="45">
        <f t="shared" si="1"/>
        <v>10</v>
      </c>
      <c r="N13" s="45">
        <f t="shared" si="7"/>
        <v>100</v>
      </c>
      <c r="O13" s="45">
        <f t="shared" si="2"/>
        <v>970</v>
      </c>
      <c r="P13" s="82">
        <f t="shared" si="3"/>
        <v>26400</v>
      </c>
      <c r="Q13" s="82">
        <f t="shared" si="4"/>
        <v>108900</v>
      </c>
      <c r="R13" s="45">
        <f t="shared" si="8"/>
        <v>76.166221943180034</v>
      </c>
      <c r="S13" s="45">
        <f t="shared" si="5"/>
        <v>3.8337780568199662</v>
      </c>
      <c r="T13" s="45">
        <f t="shared" si="6"/>
        <v>14.697854188954276</v>
      </c>
      <c r="U13" s="45">
        <f t="shared" si="9"/>
        <v>38.02229305255495</v>
      </c>
    </row>
    <row r="14" spans="1:21" x14ac:dyDescent="0.25">
      <c r="G14" s="78">
        <v>13</v>
      </c>
      <c r="H14" s="5" t="s">
        <v>207</v>
      </c>
      <c r="I14" s="81">
        <v>400</v>
      </c>
      <c r="J14" s="5">
        <v>82</v>
      </c>
      <c r="K14" s="45">
        <f t="shared" si="0"/>
        <v>167</v>
      </c>
      <c r="L14" s="45">
        <f t="shared" si="7"/>
        <v>27889</v>
      </c>
      <c r="M14" s="45">
        <f t="shared" si="1"/>
        <v>12</v>
      </c>
      <c r="N14" s="45">
        <f t="shared" si="7"/>
        <v>144</v>
      </c>
      <c r="O14" s="45">
        <f t="shared" si="2"/>
        <v>2004</v>
      </c>
      <c r="P14" s="82">
        <f t="shared" si="3"/>
        <v>32800</v>
      </c>
      <c r="Q14" s="82">
        <f t="shared" si="4"/>
        <v>160000</v>
      </c>
      <c r="R14" s="45">
        <f t="shared" si="8"/>
        <v>80.616072830010992</v>
      </c>
      <c r="S14" s="45">
        <f t="shared" si="5"/>
        <v>1.3839271699890077</v>
      </c>
      <c r="T14" s="45">
        <f t="shared" si="6"/>
        <v>1.9152544118337838</v>
      </c>
      <c r="U14" s="45">
        <f t="shared" si="9"/>
        <v>112.7010023320976</v>
      </c>
    </row>
    <row r="15" spans="1:21" x14ac:dyDescent="0.25">
      <c r="G15" s="78">
        <v>14</v>
      </c>
      <c r="H15" s="5" t="s">
        <v>211</v>
      </c>
      <c r="I15" s="81">
        <v>250</v>
      </c>
      <c r="J15" s="5">
        <v>74</v>
      </c>
      <c r="K15" s="45">
        <f t="shared" si="0"/>
        <v>17</v>
      </c>
      <c r="L15" s="45">
        <f t="shared" si="7"/>
        <v>289</v>
      </c>
      <c r="M15" s="45">
        <f t="shared" si="1"/>
        <v>4</v>
      </c>
      <c r="N15" s="45">
        <f t="shared" si="7"/>
        <v>16</v>
      </c>
      <c r="O15" s="45">
        <f t="shared" si="2"/>
        <v>68</v>
      </c>
      <c r="P15" s="82">
        <f t="shared" si="3"/>
        <v>18500</v>
      </c>
      <c r="Q15" s="82">
        <f t="shared" si="4"/>
        <v>62500</v>
      </c>
      <c r="R15" s="45">
        <f t="shared" si="8"/>
        <v>71.080678072516093</v>
      </c>
      <c r="S15" s="45">
        <f t="shared" si="5"/>
        <v>2.9193219274839066</v>
      </c>
      <c r="T15" s="45">
        <f t="shared" si="6"/>
        <v>8.5224405162883521</v>
      </c>
      <c r="U15" s="45">
        <f t="shared" si="9"/>
        <v>1.1678650964170987</v>
      </c>
    </row>
    <row r="16" spans="1:21" x14ac:dyDescent="0.25">
      <c r="G16" s="78">
        <v>15</v>
      </c>
      <c r="H16" s="5" t="s">
        <v>210</v>
      </c>
      <c r="I16" s="81">
        <v>400</v>
      </c>
      <c r="J16" s="5">
        <v>77</v>
      </c>
      <c r="K16" s="45">
        <f t="shared" si="0"/>
        <v>167</v>
      </c>
      <c r="L16" s="45">
        <f t="shared" si="7"/>
        <v>27889</v>
      </c>
      <c r="M16" s="45">
        <f t="shared" si="1"/>
        <v>7</v>
      </c>
      <c r="N16" s="45">
        <f t="shared" si="7"/>
        <v>49</v>
      </c>
      <c r="O16" s="45">
        <f t="shared" si="2"/>
        <v>1169</v>
      </c>
      <c r="P16" s="82">
        <f t="shared" si="3"/>
        <v>30800</v>
      </c>
      <c r="Q16" s="82">
        <f t="shared" si="4"/>
        <v>160000</v>
      </c>
      <c r="R16" s="45">
        <f t="shared" si="8"/>
        <v>80.616072830010992</v>
      </c>
      <c r="S16" s="45">
        <f t="shared" si="5"/>
        <v>-3.6160728300109923</v>
      </c>
      <c r="T16" s="45">
        <f t="shared" si="6"/>
        <v>13.075982711943707</v>
      </c>
      <c r="U16" s="45">
        <f t="shared" si="9"/>
        <v>112.7010023320976</v>
      </c>
    </row>
    <row r="17" spans="1:21" x14ac:dyDescent="0.25">
      <c r="G17" s="78">
        <v>16</v>
      </c>
      <c r="H17" s="5" t="s">
        <v>209</v>
      </c>
      <c r="I17" s="81">
        <v>350</v>
      </c>
      <c r="J17" s="5">
        <v>77</v>
      </c>
      <c r="K17" s="45">
        <f t="shared" si="0"/>
        <v>117</v>
      </c>
      <c r="L17" s="45">
        <f t="shared" si="7"/>
        <v>13689</v>
      </c>
      <c r="M17" s="45">
        <f t="shared" si="1"/>
        <v>7</v>
      </c>
      <c r="N17" s="45">
        <f t="shared" si="7"/>
        <v>49</v>
      </c>
      <c r="O17" s="45">
        <f t="shared" si="2"/>
        <v>819</v>
      </c>
      <c r="P17" s="82">
        <f t="shared" si="3"/>
        <v>26950</v>
      </c>
      <c r="Q17" s="82">
        <f t="shared" si="4"/>
        <v>122500</v>
      </c>
      <c r="R17" s="45">
        <f t="shared" si="8"/>
        <v>77.437607910846026</v>
      </c>
      <c r="S17" s="45">
        <f t="shared" si="5"/>
        <v>-0.43760791084602602</v>
      </c>
      <c r="T17" s="45">
        <f t="shared" si="6"/>
        <v>0.19150068363502346</v>
      </c>
      <c r="U17" s="45">
        <f t="shared" si="9"/>
        <v>55.318011435479384</v>
      </c>
    </row>
    <row r="18" spans="1:21" x14ac:dyDescent="0.25">
      <c r="G18" s="78">
        <v>17</v>
      </c>
      <c r="H18" s="5" t="s">
        <v>217</v>
      </c>
      <c r="I18" s="81">
        <v>260</v>
      </c>
      <c r="J18" s="5">
        <v>70</v>
      </c>
      <c r="K18" s="45">
        <f t="shared" si="0"/>
        <v>27</v>
      </c>
      <c r="L18" s="45">
        <f t="shared" si="7"/>
        <v>729</v>
      </c>
      <c r="M18" s="45">
        <f t="shared" si="1"/>
        <v>0</v>
      </c>
      <c r="N18" s="45">
        <f t="shared" si="7"/>
        <v>0</v>
      </c>
      <c r="O18" s="45">
        <f t="shared" si="2"/>
        <v>0</v>
      </c>
      <c r="P18" s="82">
        <f t="shared" si="3"/>
        <v>18200</v>
      </c>
      <c r="Q18" s="82">
        <f t="shared" si="4"/>
        <v>67600</v>
      </c>
      <c r="R18" s="45">
        <f t="shared" si="8"/>
        <v>71.716371056349089</v>
      </c>
      <c r="S18" s="45">
        <f t="shared" si="5"/>
        <v>-1.7163710563490895</v>
      </c>
      <c r="T18" s="45">
        <f t="shared" si="6"/>
        <v>2.9459296030728894</v>
      </c>
      <c r="U18" s="45">
        <f t="shared" si="9"/>
        <v>2.9459296030728894</v>
      </c>
    </row>
    <row r="19" spans="1:21" x14ac:dyDescent="0.25">
      <c r="G19" s="78">
        <v>18</v>
      </c>
      <c r="H19" s="5" t="s">
        <v>219</v>
      </c>
      <c r="I19" s="81">
        <v>200</v>
      </c>
      <c r="J19" s="5">
        <v>67</v>
      </c>
      <c r="K19" s="45">
        <f t="shared" si="0"/>
        <v>-33</v>
      </c>
      <c r="L19" s="45">
        <f t="shared" si="7"/>
        <v>1089</v>
      </c>
      <c r="M19" s="45">
        <f t="shared" si="1"/>
        <v>-3</v>
      </c>
      <c r="N19" s="45">
        <f t="shared" si="7"/>
        <v>9</v>
      </c>
      <c r="O19" s="45">
        <f t="shared" si="2"/>
        <v>99</v>
      </c>
      <c r="P19" s="82">
        <f t="shared" si="3"/>
        <v>13400</v>
      </c>
      <c r="Q19" s="82">
        <f t="shared" si="4"/>
        <v>40000</v>
      </c>
      <c r="R19" s="45">
        <f t="shared" si="8"/>
        <v>67.902213153351127</v>
      </c>
      <c r="S19" s="45">
        <f t="shared" si="5"/>
        <v>-0.90221315335112706</v>
      </c>
      <c r="T19" s="45">
        <f t="shared" si="6"/>
        <v>0.81398857407978431</v>
      </c>
      <c r="U19" s="45">
        <f t="shared" si="9"/>
        <v>4.4007096539730224</v>
      </c>
    </row>
    <row r="20" spans="1:21" x14ac:dyDescent="0.25">
      <c r="G20" s="78">
        <v>19</v>
      </c>
      <c r="H20" s="5" t="s">
        <v>218</v>
      </c>
      <c r="I20" s="81">
        <v>200</v>
      </c>
      <c r="J20" s="5">
        <v>68</v>
      </c>
      <c r="K20" s="45">
        <f t="shared" si="0"/>
        <v>-33</v>
      </c>
      <c r="L20" s="45">
        <f t="shared" si="7"/>
        <v>1089</v>
      </c>
      <c r="M20" s="45">
        <f t="shared" si="1"/>
        <v>-2</v>
      </c>
      <c r="N20" s="45">
        <f t="shared" si="7"/>
        <v>4</v>
      </c>
      <c r="O20" s="45">
        <f t="shared" si="2"/>
        <v>66</v>
      </c>
      <c r="P20" s="82">
        <f t="shared" si="3"/>
        <v>13600</v>
      </c>
      <c r="Q20" s="82">
        <f t="shared" si="4"/>
        <v>40000</v>
      </c>
      <c r="R20" s="45">
        <f t="shared" si="8"/>
        <v>67.902213153351127</v>
      </c>
      <c r="S20" s="45">
        <f t="shared" si="5"/>
        <v>9.7786846648872938E-2</v>
      </c>
      <c r="T20" s="45">
        <f t="shared" si="6"/>
        <v>9.5622673775301922E-3</v>
      </c>
      <c r="U20" s="45">
        <f t="shared" si="9"/>
        <v>4.4007096539730224</v>
      </c>
    </row>
    <row r="21" spans="1:21" x14ac:dyDescent="0.25">
      <c r="G21" s="78">
        <v>20</v>
      </c>
      <c r="H21" s="5" t="s">
        <v>224</v>
      </c>
      <c r="I21" s="81">
        <v>200</v>
      </c>
      <c r="J21" s="5">
        <v>62</v>
      </c>
      <c r="K21" s="45">
        <f t="shared" si="0"/>
        <v>-33</v>
      </c>
      <c r="L21" s="45">
        <f t="shared" si="7"/>
        <v>1089</v>
      </c>
      <c r="M21" s="45">
        <f t="shared" si="1"/>
        <v>-8</v>
      </c>
      <c r="N21" s="45">
        <f t="shared" si="7"/>
        <v>64</v>
      </c>
      <c r="O21" s="45">
        <f t="shared" si="2"/>
        <v>264</v>
      </c>
      <c r="P21" s="82">
        <f t="shared" si="3"/>
        <v>12400</v>
      </c>
      <c r="Q21" s="82">
        <f t="shared" si="4"/>
        <v>40000</v>
      </c>
      <c r="R21" s="45">
        <f t="shared" si="8"/>
        <v>67.902213153351127</v>
      </c>
      <c r="S21" s="45">
        <f t="shared" si="5"/>
        <v>-5.9022131533511271</v>
      </c>
      <c r="T21" s="45">
        <f t="shared" si="6"/>
        <v>34.836120107591057</v>
      </c>
      <c r="U21" s="45">
        <f t="shared" si="9"/>
        <v>4.4007096539730224</v>
      </c>
    </row>
    <row r="22" spans="1:21" x14ac:dyDescent="0.25">
      <c r="H22" s="84" t="s">
        <v>134</v>
      </c>
      <c r="I22" s="85">
        <f t="shared" ref="I22" si="10">SUM(I2:I21)</f>
        <v>4660</v>
      </c>
      <c r="J22" s="87">
        <f t="shared" ref="J22" si="11">SUM(J2:J21)</f>
        <v>1400</v>
      </c>
      <c r="K22" s="87">
        <f t="shared" ref="K22:N22" si="12">SUM(K2:K21)</f>
        <v>0</v>
      </c>
      <c r="L22" s="87">
        <f t="shared" si="12"/>
        <v>127420</v>
      </c>
      <c r="M22" s="87">
        <f>SUM(M2:M21)</f>
        <v>0</v>
      </c>
      <c r="N22" s="87">
        <f t="shared" si="12"/>
        <v>702</v>
      </c>
      <c r="O22" s="87">
        <f>SUM(O2:O21)</f>
        <v>8100</v>
      </c>
      <c r="P22" s="87">
        <f t="shared" ref="P22:Q22" si="13">SUM(P2:P21)</f>
        <v>334300</v>
      </c>
      <c r="Q22" s="87">
        <f t="shared" si="13"/>
        <v>1213200</v>
      </c>
      <c r="T22" s="87">
        <f t="shared" ref="T22:U22" si="14">SUM(T2:T21)</f>
        <v>187.08868309527548</v>
      </c>
      <c r="U22" s="87">
        <f t="shared" si="14"/>
        <v>514.91131690472457</v>
      </c>
    </row>
    <row r="23" spans="1:21" x14ac:dyDescent="0.25">
      <c r="A23" s="24" t="s">
        <v>232</v>
      </c>
      <c r="B23" s="34">
        <f>COUNT(I2:I21)</f>
        <v>20</v>
      </c>
      <c r="E23" t="s">
        <v>235</v>
      </c>
      <c r="N23" s="8" t="s">
        <v>193</v>
      </c>
      <c r="T23" s="8" t="s">
        <v>192</v>
      </c>
      <c r="U23" s="8" t="s">
        <v>266</v>
      </c>
    </row>
    <row r="24" spans="1:21" x14ac:dyDescent="0.25">
      <c r="A24" s="24" t="s">
        <v>236</v>
      </c>
      <c r="B24" s="34">
        <f>B23-1</f>
        <v>19</v>
      </c>
      <c r="E24" t="s">
        <v>237</v>
      </c>
      <c r="H24" s="8" t="s">
        <v>246</v>
      </c>
    </row>
    <row r="25" spans="1:21" x14ac:dyDescent="0.25">
      <c r="A25" s="24" t="s">
        <v>99</v>
      </c>
      <c r="B25" s="67">
        <f>I22/B23</f>
        <v>233</v>
      </c>
      <c r="E25" t="s">
        <v>233</v>
      </c>
      <c r="H25" s="67">
        <f>AVERAGE($I$2:$I$21)</f>
        <v>233</v>
      </c>
    </row>
    <row r="26" spans="1:21" ht="18" x14ac:dyDescent="0.35">
      <c r="A26" s="24" t="s">
        <v>241</v>
      </c>
      <c r="B26" s="67">
        <f>SQRT(L22/B24)</f>
        <v>81.892098455673263</v>
      </c>
      <c r="E26" t="s">
        <v>242</v>
      </c>
      <c r="H26" s="67">
        <f>_xlfn.STDEV.S(I2:I21)</f>
        <v>81.892098455673263</v>
      </c>
    </row>
    <row r="27" spans="1:21" x14ac:dyDescent="0.25">
      <c r="A27" s="24" t="s">
        <v>108</v>
      </c>
      <c r="B27" s="82">
        <f>J22/B23</f>
        <v>70</v>
      </c>
      <c r="E27" t="s">
        <v>234</v>
      </c>
      <c r="H27" s="34">
        <f>AVERAGE($J$2:$J$21)</f>
        <v>70</v>
      </c>
    </row>
    <row r="28" spans="1:21" ht="18" x14ac:dyDescent="0.35">
      <c r="A28" s="24" t="s">
        <v>243</v>
      </c>
      <c r="B28" s="45">
        <f>SQRT(N22/B24)</f>
        <v>6.0784347015537339</v>
      </c>
      <c r="E28" t="s">
        <v>244</v>
      </c>
      <c r="H28" s="45">
        <f>_xlfn.STDEV.S(J2:J21)</f>
        <v>6.0784347015537339</v>
      </c>
    </row>
    <row r="29" spans="1:21" ht="18" x14ac:dyDescent="0.35">
      <c r="A29" s="24" t="s">
        <v>248</v>
      </c>
      <c r="B29" s="45">
        <f>O22/B24</f>
        <v>426.31578947368422</v>
      </c>
      <c r="C29" t="str">
        <f t="shared" ref="C29:C45" ca="1" si="15">IF(_xlfn.ISFORMULA(B29),_xlfn.FORMULATEXT(B29),"")</f>
        <v>=O22/B24</v>
      </c>
      <c r="E29" t="s">
        <v>259</v>
      </c>
    </row>
    <row r="30" spans="1:21" x14ac:dyDescent="0.25">
      <c r="A30" s="24" t="s">
        <v>20</v>
      </c>
      <c r="B30" s="45">
        <f>_xlfn.COVARIANCE.S(J2:J21,I2:I21)</f>
        <v>426.31578947368422</v>
      </c>
      <c r="C30" t="str">
        <f t="shared" ca="1" si="15"/>
        <v>=COVARIANCE.S(J2:J21,I2:I21)</v>
      </c>
    </row>
    <row r="31" spans="1:21" ht="18" x14ac:dyDescent="0.35">
      <c r="A31" s="24" t="s">
        <v>249</v>
      </c>
      <c r="B31" s="45">
        <f>B30/(H26*H28)</f>
        <v>0.85644141914242133</v>
      </c>
      <c r="C31" t="str">
        <f t="shared" ca="1" si="15"/>
        <v>=B30/(H26*H28)</v>
      </c>
      <c r="E31" t="s">
        <v>247</v>
      </c>
    </row>
    <row r="32" spans="1:21" ht="18" x14ac:dyDescent="0.35">
      <c r="A32" s="24" t="s">
        <v>249</v>
      </c>
      <c r="B32" s="45">
        <f>PEARSON(J2:J21,I2:I21)</f>
        <v>0.85644141914242122</v>
      </c>
      <c r="C32" t="str">
        <f t="shared" ca="1" si="15"/>
        <v>=PEARSON(J2:J21,I2:I21)</v>
      </c>
    </row>
    <row r="33" spans="1:7" ht="18" x14ac:dyDescent="0.35">
      <c r="A33" s="24" t="s">
        <v>249</v>
      </c>
      <c r="B33" s="45">
        <f>CORREL(J2:J21,I2:I21)</f>
        <v>0.85644141914242122</v>
      </c>
      <c r="C33" t="str">
        <f t="shared" ca="1" si="15"/>
        <v>=CORREL(J2:J21,I2:I21)</v>
      </c>
    </row>
    <row r="34" spans="1:7" ht="18" x14ac:dyDescent="0.35">
      <c r="A34" s="24" t="s">
        <v>250</v>
      </c>
      <c r="B34" s="45">
        <f>O22/L22</f>
        <v>6.3569298383299319E-2</v>
      </c>
      <c r="C34" t="str">
        <f t="shared" ca="1" si="15"/>
        <v>=O22/L22</v>
      </c>
      <c r="E34" t="s">
        <v>260</v>
      </c>
    </row>
    <row r="35" spans="1:7" ht="18" x14ac:dyDescent="0.35">
      <c r="A35" s="24" t="s">
        <v>250</v>
      </c>
      <c r="B35" s="45">
        <f>SLOPE(J2:J21,I2:I21)</f>
        <v>6.3569298383299319E-2</v>
      </c>
      <c r="C35" t="str">
        <f t="shared" ca="1" si="15"/>
        <v>=SLOPE(J2:J21,I2:I21)</v>
      </c>
    </row>
    <row r="36" spans="1:7" ht="18.75" x14ac:dyDescent="0.35">
      <c r="A36" s="24" t="s">
        <v>250</v>
      </c>
      <c r="B36" s="45">
        <f>(P22-I22*J22/B23)/(Q22-I22^2/B23)</f>
        <v>6.3569298383299319E-2</v>
      </c>
      <c r="C36" t="str">
        <f t="shared" ca="1" si="15"/>
        <v>=(P22-I22*J22/B23)/(Q22-I22^2/B23)</v>
      </c>
      <c r="G36" t="s">
        <v>254</v>
      </c>
    </row>
    <row r="37" spans="1:7" ht="18" x14ac:dyDescent="0.35">
      <c r="A37" s="24" t="s">
        <v>253</v>
      </c>
      <c r="B37" s="67">
        <f>B27-B34*B25</f>
        <v>55.188353476691262</v>
      </c>
      <c r="C37" t="str">
        <f t="shared" ca="1" si="15"/>
        <v>=B27-B34*B25</v>
      </c>
      <c r="E37" t="s">
        <v>270</v>
      </c>
    </row>
    <row r="38" spans="1:7" ht="18" x14ac:dyDescent="0.35">
      <c r="A38" s="24" t="s">
        <v>253</v>
      </c>
      <c r="B38" s="45">
        <f>INTERCEPT(J2:J21,I2:I21)</f>
        <v>55.188353476691262</v>
      </c>
      <c r="C38" t="str">
        <f t="shared" ca="1" si="15"/>
        <v>=INTERCEPT(J2:J21,I2:I21)</v>
      </c>
    </row>
    <row r="39" spans="1:7" x14ac:dyDescent="0.25">
      <c r="A39" s="24" t="s">
        <v>264</v>
      </c>
      <c r="B39" s="45">
        <f>N22</f>
        <v>702</v>
      </c>
      <c r="C39" t="str">
        <f t="shared" ca="1" si="15"/>
        <v>=N22</v>
      </c>
      <c r="E39" t="s">
        <v>261</v>
      </c>
    </row>
    <row r="40" spans="1:7" x14ac:dyDescent="0.25">
      <c r="A40" s="24" t="s">
        <v>265</v>
      </c>
      <c r="B40" s="67">
        <f>U22</f>
        <v>514.91131690472457</v>
      </c>
      <c r="C40" t="str">
        <f t="shared" ca="1" si="15"/>
        <v>=U22</v>
      </c>
      <c r="E40" t="s">
        <v>262</v>
      </c>
    </row>
    <row r="41" spans="1:7" x14ac:dyDescent="0.25">
      <c r="A41" s="24" t="s">
        <v>258</v>
      </c>
      <c r="B41" s="67">
        <f>T22</f>
        <v>187.08868309527548</v>
      </c>
      <c r="C41" t="str">
        <f t="shared" ca="1" si="15"/>
        <v>=T22</v>
      </c>
      <c r="E41" t="s">
        <v>263</v>
      </c>
    </row>
    <row r="42" spans="1:7" x14ac:dyDescent="0.25">
      <c r="A42" s="24" t="s">
        <v>267</v>
      </c>
      <c r="B42" s="45">
        <f>B40/B39</f>
        <v>0.73349190442268453</v>
      </c>
      <c r="C42" t="str">
        <f t="shared" ca="1" si="15"/>
        <v>=B40/B39</v>
      </c>
      <c r="E42" t="s">
        <v>268</v>
      </c>
    </row>
    <row r="43" spans="1:7" x14ac:dyDescent="0.25">
      <c r="A43" s="24" t="s">
        <v>267</v>
      </c>
      <c r="B43" s="45">
        <f>B32^2</f>
        <v>0.73349190442268442</v>
      </c>
      <c r="C43" t="str">
        <f t="shared" ca="1" si="15"/>
        <v>=B32^2</v>
      </c>
    </row>
    <row r="44" spans="1:7" x14ac:dyDescent="0.25">
      <c r="A44" s="24" t="s">
        <v>267</v>
      </c>
      <c r="B44" s="45">
        <f>RSQ(J2:J21,I2:I21)</f>
        <v>0.73349190442268464</v>
      </c>
      <c r="C44" t="str">
        <f t="shared" ca="1" si="15"/>
        <v>=RSQ(J2:J21,I2:I21)</v>
      </c>
    </row>
    <row r="45" spans="1:7" x14ac:dyDescent="0.25">
      <c r="A45" s="24"/>
      <c r="B45" s="67"/>
      <c r="C45" t="str">
        <f t="shared" ca="1" si="15"/>
        <v/>
      </c>
    </row>
  </sheetData>
  <sortState ref="G2:M21">
    <sortCondition ref="H2"/>
  </sortState>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45"/>
  <sheetViews>
    <sheetView zoomScale="70" zoomScaleNormal="70" workbookViewId="0">
      <selection activeCell="D21" sqref="D21"/>
    </sheetView>
  </sheetViews>
  <sheetFormatPr defaultRowHeight="15" x14ac:dyDescent="0.25"/>
  <cols>
    <col min="1" max="1" width="5.42578125" customWidth="1"/>
    <col min="2" max="2" width="42.42578125" customWidth="1"/>
    <col min="3" max="3" width="13.5703125" customWidth="1"/>
    <col min="8" max="8" width="31.42578125" bestFit="1" customWidth="1"/>
    <col min="9" max="9" width="15.85546875" bestFit="1" customWidth="1"/>
    <col min="10" max="10" width="10.28515625" customWidth="1"/>
    <col min="11" max="12" width="12.28515625" customWidth="1"/>
    <col min="13" max="13" width="11.7109375" customWidth="1"/>
    <col min="14" max="14" width="11.7109375" bestFit="1" customWidth="1"/>
    <col min="15" max="16" width="13.140625" customWidth="1"/>
    <col min="17" max="18" width="13.85546875" customWidth="1"/>
    <col min="19" max="19" width="12.85546875" customWidth="1"/>
  </cols>
  <sheetData>
    <row r="1" spans="2:19" x14ac:dyDescent="0.25">
      <c r="B1" s="88" t="s">
        <v>99</v>
      </c>
      <c r="C1" s="88" t="s">
        <v>82</v>
      </c>
      <c r="D1" s="88" t="s">
        <v>83</v>
      </c>
      <c r="E1" s="88" t="s">
        <v>271</v>
      </c>
      <c r="H1" t="s">
        <v>272</v>
      </c>
    </row>
    <row r="2" spans="2:19" x14ac:dyDescent="0.25">
      <c r="B2" s="89">
        <f>$C$16</f>
        <v>16</v>
      </c>
      <c r="C2" s="90">
        <f>MIN(J4:J13)</f>
        <v>2100</v>
      </c>
      <c r="D2" s="89">
        <f>MIN(I4:I13)</f>
        <v>13.1</v>
      </c>
      <c r="E2" s="90">
        <f>$C$17</f>
        <v>5550</v>
      </c>
    </row>
    <row r="3" spans="2:19" ht="46.5" x14ac:dyDescent="0.35">
      <c r="B3" s="89">
        <f>$C$16</f>
        <v>16</v>
      </c>
      <c r="C3" s="90">
        <f>MAX(J4:J13)</f>
        <v>8600</v>
      </c>
      <c r="D3" s="89">
        <f>MAX(I4:I13)</f>
        <v>17.8</v>
      </c>
      <c r="E3" s="90">
        <f>$C$17</f>
        <v>5550</v>
      </c>
      <c r="H3" s="91" t="s">
        <v>273</v>
      </c>
      <c r="I3" s="91" t="s">
        <v>274</v>
      </c>
      <c r="J3" s="91" t="s">
        <v>275</v>
      </c>
      <c r="K3" s="88" t="s">
        <v>276</v>
      </c>
      <c r="L3" s="88" t="s">
        <v>277</v>
      </c>
      <c r="M3" s="88" t="s">
        <v>278</v>
      </c>
      <c r="N3" s="88" t="s">
        <v>279</v>
      </c>
      <c r="O3" s="88" t="s">
        <v>280</v>
      </c>
      <c r="P3" s="88" t="s">
        <v>281</v>
      </c>
      <c r="Q3" s="88" t="s">
        <v>282</v>
      </c>
      <c r="R3" s="88" t="s">
        <v>283</v>
      </c>
      <c r="S3" s="88" t="s">
        <v>284</v>
      </c>
    </row>
    <row r="4" spans="2:19" ht="15.75" x14ac:dyDescent="0.25">
      <c r="H4" s="92" t="s">
        <v>285</v>
      </c>
      <c r="I4" s="92">
        <v>17.8</v>
      </c>
      <c r="J4" s="93">
        <v>2100</v>
      </c>
      <c r="K4" s="89">
        <f t="shared" ref="K4:K13" si="0">I4-$C$16</f>
        <v>1.8000000000000007</v>
      </c>
      <c r="L4" s="90">
        <f t="shared" ref="L4:L13" si="1">J4-$C$17</f>
        <v>-3450</v>
      </c>
      <c r="M4" s="90">
        <f t="shared" ref="M4:M13" si="2">L4*K4</f>
        <v>-6210.0000000000027</v>
      </c>
      <c r="N4" s="94">
        <f t="shared" ref="N4:O13" si="3">K4^2</f>
        <v>3.2400000000000024</v>
      </c>
      <c r="O4" s="90">
        <f t="shared" si="3"/>
        <v>11902500</v>
      </c>
      <c r="P4" s="90">
        <f>I4*$C$26+$C$28</f>
        <v>2959.7884084636607</v>
      </c>
      <c r="Q4" s="90">
        <f>(P4-$C$17)^2</f>
        <v>6709196.0889292154</v>
      </c>
      <c r="R4" s="90">
        <f>J4-P4</f>
        <v>-859.78840846366074</v>
      </c>
      <c r="S4" s="90">
        <f>R4^2</f>
        <v>739236.10732847475</v>
      </c>
    </row>
    <row r="5" spans="2:19" ht="15.75" x14ac:dyDescent="0.25">
      <c r="H5" s="92" t="s">
        <v>286</v>
      </c>
      <c r="I5" s="92">
        <v>16.100000000000001</v>
      </c>
      <c r="J5" s="93">
        <v>6250</v>
      </c>
      <c r="K5" s="89">
        <f t="shared" si="0"/>
        <v>0.10000000000000142</v>
      </c>
      <c r="L5" s="90">
        <f t="shared" si="1"/>
        <v>700</v>
      </c>
      <c r="M5" s="95">
        <f t="shared" si="2"/>
        <v>70.000000000000995</v>
      </c>
      <c r="N5" s="94">
        <f t="shared" si="3"/>
        <v>1.0000000000000285E-2</v>
      </c>
      <c r="O5" s="90">
        <f t="shared" si="3"/>
        <v>490000</v>
      </c>
      <c r="P5" s="90">
        <f t="shared" ref="P5:P13" si="4">I5*$C$26+$C$28</f>
        <v>5406.0993560257557</v>
      </c>
      <c r="Q5" s="90">
        <f t="shared" ref="Q5:Q13" si="5">(P5-$C$17)^2</f>
        <v>20707.395336202215</v>
      </c>
      <c r="R5" s="90">
        <f t="shared" ref="R5:R13" si="6">J5-P5</f>
        <v>843.9006439742443</v>
      </c>
      <c r="S5" s="90">
        <f t="shared" ref="S5:S13" si="7">R5^2</f>
        <v>712168.2969001442</v>
      </c>
    </row>
    <row r="6" spans="2:19" ht="15.75" x14ac:dyDescent="0.25">
      <c r="H6" s="92" t="s">
        <v>287</v>
      </c>
      <c r="I6" s="92">
        <v>14.9</v>
      </c>
      <c r="J6" s="93">
        <v>8370</v>
      </c>
      <c r="K6" s="89">
        <f t="shared" si="0"/>
        <v>-1.0999999999999996</v>
      </c>
      <c r="L6" s="90">
        <f t="shared" si="1"/>
        <v>2820</v>
      </c>
      <c r="M6" s="90">
        <f t="shared" si="2"/>
        <v>-3101.9999999999991</v>
      </c>
      <c r="N6" s="94">
        <f t="shared" si="3"/>
        <v>1.2099999999999993</v>
      </c>
      <c r="O6" s="90">
        <f t="shared" si="3"/>
        <v>7952400</v>
      </c>
      <c r="P6" s="90">
        <f t="shared" si="4"/>
        <v>7132.907083716651</v>
      </c>
      <c r="Q6" s="90">
        <f t="shared" si="5"/>
        <v>2505594.8356803525</v>
      </c>
      <c r="R6" s="90">
        <f t="shared" si="6"/>
        <v>1237.092916283349</v>
      </c>
      <c r="S6" s="90">
        <f t="shared" si="7"/>
        <v>1530398.8835184413</v>
      </c>
    </row>
    <row r="7" spans="2:19" ht="15.75" x14ac:dyDescent="0.25">
      <c r="H7" s="92" t="s">
        <v>288</v>
      </c>
      <c r="I7" s="92">
        <v>15.9</v>
      </c>
      <c r="J7" s="93">
        <v>6200</v>
      </c>
      <c r="K7" s="89">
        <f t="shared" si="0"/>
        <v>-9.9999999999999645E-2</v>
      </c>
      <c r="L7" s="90">
        <f t="shared" si="1"/>
        <v>650</v>
      </c>
      <c r="M7" s="95">
        <f t="shared" si="2"/>
        <v>-64.999999999999773</v>
      </c>
      <c r="N7" s="94">
        <f t="shared" si="3"/>
        <v>9.9999999999999291E-3</v>
      </c>
      <c r="O7" s="90">
        <f t="shared" si="3"/>
        <v>422500</v>
      </c>
      <c r="P7" s="90">
        <f t="shared" si="4"/>
        <v>5693.9006439742407</v>
      </c>
      <c r="Q7" s="90">
        <f t="shared" si="5"/>
        <v>20707.395336201167</v>
      </c>
      <c r="R7" s="90">
        <f t="shared" si="6"/>
        <v>506.09935602575933</v>
      </c>
      <c r="S7" s="90">
        <f t="shared" si="7"/>
        <v>256136.5581696883</v>
      </c>
    </row>
    <row r="8" spans="2:19" ht="15.75" x14ac:dyDescent="0.25">
      <c r="H8" s="92" t="s">
        <v>289</v>
      </c>
      <c r="I8" s="92">
        <v>17.2</v>
      </c>
      <c r="J8" s="93">
        <v>4000</v>
      </c>
      <c r="K8" s="89">
        <f t="shared" si="0"/>
        <v>1.1999999999999993</v>
      </c>
      <c r="L8" s="90">
        <f t="shared" si="1"/>
        <v>-1550</v>
      </c>
      <c r="M8" s="90">
        <f t="shared" si="2"/>
        <v>-1859.9999999999989</v>
      </c>
      <c r="N8" s="94">
        <f t="shared" si="3"/>
        <v>1.4399999999999984</v>
      </c>
      <c r="O8" s="90">
        <f t="shared" si="3"/>
        <v>2402500</v>
      </c>
      <c r="P8" s="90">
        <f t="shared" si="4"/>
        <v>3823.1922723091084</v>
      </c>
      <c r="Q8" s="90">
        <f t="shared" si="5"/>
        <v>2981864.9284129804</v>
      </c>
      <c r="R8" s="90">
        <f t="shared" si="6"/>
        <v>176.80772769089162</v>
      </c>
      <c r="S8" s="90">
        <f t="shared" si="7"/>
        <v>31260.972571216484</v>
      </c>
    </row>
    <row r="9" spans="2:19" ht="15.75" x14ac:dyDescent="0.25">
      <c r="H9" s="92" t="s">
        <v>290</v>
      </c>
      <c r="I9" s="92">
        <v>13.1</v>
      </c>
      <c r="J9" s="93">
        <v>8600</v>
      </c>
      <c r="K9" s="89">
        <f t="shared" si="0"/>
        <v>-2.9000000000000004</v>
      </c>
      <c r="L9" s="90">
        <f t="shared" si="1"/>
        <v>3050</v>
      </c>
      <c r="M9" s="90">
        <f t="shared" si="2"/>
        <v>-8845.0000000000018</v>
      </c>
      <c r="N9" s="94">
        <f t="shared" si="3"/>
        <v>8.4100000000000019</v>
      </c>
      <c r="O9" s="90">
        <f t="shared" si="3"/>
        <v>9302500</v>
      </c>
      <c r="P9" s="90">
        <f t="shared" si="4"/>
        <v>9723.1186752529902</v>
      </c>
      <c r="Q9" s="90">
        <f t="shared" si="5"/>
        <v>17414919.477745272</v>
      </c>
      <c r="R9" s="90">
        <f t="shared" si="6"/>
        <v>-1123.1186752529902</v>
      </c>
      <c r="S9" s="90">
        <f t="shared" si="7"/>
        <v>1261395.5587020316</v>
      </c>
    </row>
    <row r="10" spans="2:19" ht="15.75" x14ac:dyDescent="0.25">
      <c r="H10" s="92" t="s">
        <v>291</v>
      </c>
      <c r="I10" s="92">
        <v>16.2</v>
      </c>
      <c r="J10" s="93">
        <v>6000</v>
      </c>
      <c r="K10" s="89">
        <f t="shared" si="0"/>
        <v>0.19999999999999929</v>
      </c>
      <c r="L10" s="90">
        <f t="shared" si="1"/>
        <v>450</v>
      </c>
      <c r="M10" s="95">
        <f t="shared" si="2"/>
        <v>89.999999999999687</v>
      </c>
      <c r="N10" s="94">
        <f t="shared" si="3"/>
        <v>3.9999999999999716E-2</v>
      </c>
      <c r="O10" s="90">
        <f t="shared" si="3"/>
        <v>202500</v>
      </c>
      <c r="P10" s="90">
        <f t="shared" si="4"/>
        <v>5262.1987120515187</v>
      </c>
      <c r="Q10" s="90">
        <f t="shared" si="5"/>
        <v>82829.581344804668</v>
      </c>
      <c r="R10" s="90">
        <f t="shared" si="6"/>
        <v>737.80128794848133</v>
      </c>
      <c r="S10" s="90">
        <f t="shared" si="7"/>
        <v>544350.7404984379</v>
      </c>
    </row>
    <row r="11" spans="2:19" ht="15.75" x14ac:dyDescent="0.25">
      <c r="H11" s="92" t="s">
        <v>292</v>
      </c>
      <c r="I11" s="92">
        <v>17.100000000000001</v>
      </c>
      <c r="J11" s="93">
        <v>2580</v>
      </c>
      <c r="K11" s="89">
        <f t="shared" si="0"/>
        <v>1.1000000000000014</v>
      </c>
      <c r="L11" s="90">
        <f t="shared" si="1"/>
        <v>-2970</v>
      </c>
      <c r="M11" s="90">
        <f t="shared" si="2"/>
        <v>-3267.0000000000041</v>
      </c>
      <c r="N11" s="94">
        <f t="shared" si="3"/>
        <v>1.2100000000000031</v>
      </c>
      <c r="O11" s="90">
        <f t="shared" si="3"/>
        <v>8820900</v>
      </c>
      <c r="P11" s="90">
        <f t="shared" si="4"/>
        <v>3967.0929162833454</v>
      </c>
      <c r="Q11" s="90">
        <f t="shared" si="5"/>
        <v>2505594.8356803642</v>
      </c>
      <c r="R11" s="90">
        <f t="shared" si="6"/>
        <v>-1387.0929162833454</v>
      </c>
      <c r="S11" s="90">
        <f t="shared" si="7"/>
        <v>1924026.7584034358</v>
      </c>
    </row>
    <row r="12" spans="2:19" ht="15.75" x14ac:dyDescent="0.25">
      <c r="H12" s="92" t="s">
        <v>293</v>
      </c>
      <c r="I12" s="92">
        <v>17.600000000000001</v>
      </c>
      <c r="J12" s="93">
        <v>3400</v>
      </c>
      <c r="K12" s="89">
        <f t="shared" si="0"/>
        <v>1.6000000000000014</v>
      </c>
      <c r="L12" s="90">
        <f t="shared" si="1"/>
        <v>-2150</v>
      </c>
      <c r="M12" s="90">
        <f t="shared" si="2"/>
        <v>-3440.0000000000032</v>
      </c>
      <c r="N12" s="94">
        <f t="shared" si="3"/>
        <v>2.5600000000000045</v>
      </c>
      <c r="O12" s="90">
        <f t="shared" si="3"/>
        <v>4622500</v>
      </c>
      <c r="P12" s="90">
        <f t="shared" si="4"/>
        <v>3247.5896964121421</v>
      </c>
      <c r="Q12" s="90">
        <f t="shared" si="5"/>
        <v>5301093.2060675323</v>
      </c>
      <c r="R12" s="90">
        <f t="shared" si="6"/>
        <v>152.41030358785792</v>
      </c>
      <c r="S12" s="90">
        <f t="shared" si="7"/>
        <v>23228.900639743017</v>
      </c>
    </row>
    <row r="13" spans="2:19" ht="15.75" x14ac:dyDescent="0.25">
      <c r="H13" s="92" t="s">
        <v>294</v>
      </c>
      <c r="I13" s="92">
        <v>14.1</v>
      </c>
      <c r="J13" s="93">
        <v>8000</v>
      </c>
      <c r="K13" s="89">
        <f t="shared" si="0"/>
        <v>-1.9000000000000004</v>
      </c>
      <c r="L13" s="90">
        <f t="shared" si="1"/>
        <v>2450</v>
      </c>
      <c r="M13" s="90">
        <f t="shared" si="2"/>
        <v>-4655.0000000000009</v>
      </c>
      <c r="N13" s="94">
        <f t="shared" si="3"/>
        <v>3.6100000000000012</v>
      </c>
      <c r="O13" s="90">
        <f t="shared" si="3"/>
        <v>6002500</v>
      </c>
      <c r="P13" s="90">
        <f t="shared" si="4"/>
        <v>8284.1122355105799</v>
      </c>
      <c r="Q13" s="90">
        <f t="shared" si="5"/>
        <v>7475369.7163686613</v>
      </c>
      <c r="R13" s="90">
        <f t="shared" si="6"/>
        <v>-284.11223551057992</v>
      </c>
      <c r="S13" s="90">
        <f t="shared" si="7"/>
        <v>80719.762366819225</v>
      </c>
    </row>
    <row r="14" spans="2:19" x14ac:dyDescent="0.25">
      <c r="B14" s="88" t="s">
        <v>295</v>
      </c>
      <c r="C14" s="89">
        <f>COUNT(I4:I13)</f>
        <v>10</v>
      </c>
      <c r="D14" t="str">
        <f t="shared" ref="D14:D33" ca="1" si="8">IF(_xlfn.ISFORMULA(C14),_xlfn.FORMULATEXT(C14),"")</f>
        <v>=COUNT(I4:I13)</v>
      </c>
      <c r="J14" t="s">
        <v>296</v>
      </c>
      <c r="K14" s="96">
        <f>SUM(K4:K13)</f>
        <v>3.5527136788005009E-15</v>
      </c>
      <c r="L14" s="97">
        <f>SUM(L4:L13)</f>
        <v>0</v>
      </c>
      <c r="M14" s="97">
        <f>SUM(M4:M13)</f>
        <v>-31284.000000000007</v>
      </c>
      <c r="N14" s="97">
        <f>SUM(N4:N13)</f>
        <v>21.740000000000009</v>
      </c>
      <c r="O14" s="98">
        <f>SUM(O4:O13)</f>
        <v>52120800</v>
      </c>
      <c r="P14" s="98"/>
      <c r="Q14" s="98">
        <f>SUM(Q4:Q13)</f>
        <v>45017877.460901588</v>
      </c>
      <c r="R14" s="98"/>
      <c r="S14" s="98">
        <f>SUM(S4:S13)</f>
        <v>7102922.5390984314</v>
      </c>
    </row>
    <row r="15" spans="2:19" x14ac:dyDescent="0.25">
      <c r="B15" s="88" t="s">
        <v>297</v>
      </c>
      <c r="C15" s="89">
        <f>C14-1</f>
        <v>9</v>
      </c>
      <c r="D15" t="str">
        <f t="shared" ca="1" si="8"/>
        <v>=C14-1</v>
      </c>
      <c r="O15" s="8" t="s">
        <v>193</v>
      </c>
      <c r="P15" s="8"/>
      <c r="Q15" s="8" t="s">
        <v>266</v>
      </c>
      <c r="R15" s="8"/>
      <c r="S15" s="8" t="s">
        <v>192</v>
      </c>
    </row>
    <row r="16" spans="2:19" x14ac:dyDescent="0.25">
      <c r="B16" s="88" t="s">
        <v>99</v>
      </c>
      <c r="C16" s="89">
        <f>AVERAGE(I4:I13)</f>
        <v>16</v>
      </c>
      <c r="D16" t="str">
        <f t="shared" ca="1" si="8"/>
        <v>=AVERAGE(I4:I13)</v>
      </c>
    </row>
    <row r="17" spans="1:8" x14ac:dyDescent="0.25">
      <c r="B17" s="88" t="s">
        <v>271</v>
      </c>
      <c r="C17" s="90">
        <f>AVERAGE(J4:J13)</f>
        <v>5550</v>
      </c>
      <c r="D17" t="str">
        <f t="shared" ca="1" si="8"/>
        <v>=AVERAGE(J4:J13)</v>
      </c>
    </row>
    <row r="18" spans="1:8" x14ac:dyDescent="0.25">
      <c r="B18" s="88" t="s">
        <v>298</v>
      </c>
      <c r="C18" s="89">
        <f>_xlfn.STDEV.S(I4:I13)</f>
        <v>1.5542057635833026</v>
      </c>
      <c r="D18" t="str">
        <f t="shared" ca="1" si="8"/>
        <v>=STDEV.S(I4:I13)</v>
      </c>
    </row>
    <row r="19" spans="1:8" x14ac:dyDescent="0.25">
      <c r="B19" s="88" t="s">
        <v>299</v>
      </c>
      <c r="C19" s="89">
        <f>_xlfn.STDEV.S(J4:J13)</f>
        <v>2406.4912216752423</v>
      </c>
      <c r="D19" t="str">
        <f t="shared" ca="1" si="8"/>
        <v>=STDEV.S(J4:J13)</v>
      </c>
    </row>
    <row r="20" spans="1:8" ht="18" x14ac:dyDescent="0.35">
      <c r="B20" s="91" t="s">
        <v>300</v>
      </c>
      <c r="C20" s="34">
        <f>M14/C15</f>
        <v>-3476.0000000000009</v>
      </c>
      <c r="D20" t="str">
        <f t="shared" ca="1" si="8"/>
        <v>=M14/C15</v>
      </c>
      <c r="H20" t="s">
        <v>301</v>
      </c>
    </row>
    <row r="21" spans="1:8" x14ac:dyDescent="0.25">
      <c r="B21" s="91" t="s">
        <v>300</v>
      </c>
      <c r="C21" s="34">
        <f>_xlfn.COVARIANCE.S(J4:J13,I4:I13)</f>
        <v>-3476.0000000000009</v>
      </c>
      <c r="D21" t="str">
        <f t="shared" ca="1" si="8"/>
        <v>=COVARIANCE.S(J4:J13,I4:I13)</v>
      </c>
    </row>
    <row r="22" spans="1:8" ht="18" x14ac:dyDescent="0.35">
      <c r="B22" s="91" t="s">
        <v>302</v>
      </c>
      <c r="C22" s="34">
        <f>C21/PRODUCT(C18:C19)</f>
        <v>-0.9293664079623063</v>
      </c>
      <c r="D22" t="str">
        <f t="shared" ca="1" si="8"/>
        <v>=C21/PRODUCT(C18:C19)</v>
      </c>
    </row>
    <row r="23" spans="1:8" ht="18" x14ac:dyDescent="0.35">
      <c r="B23" s="91" t="s">
        <v>302</v>
      </c>
      <c r="C23" s="34">
        <f>PEARSON(J4:J13,I4:I13)</f>
        <v>-0.9293664079623063</v>
      </c>
      <c r="D23" t="str">
        <f t="shared" ca="1" si="8"/>
        <v>=PEARSON(J4:J13,I4:I13)</v>
      </c>
      <c r="H23" t="s">
        <v>303</v>
      </c>
    </row>
    <row r="24" spans="1:8" ht="18" x14ac:dyDescent="0.35">
      <c r="B24" s="91" t="s">
        <v>302</v>
      </c>
      <c r="C24" s="34">
        <f>CORREL(J4:J13,I4:I13)</f>
        <v>-0.9293664079623063</v>
      </c>
      <c r="D24" t="str">
        <f t="shared" ca="1" si="8"/>
        <v>=CORREL(J4:J13,I4:I13)</v>
      </c>
    </row>
    <row r="25" spans="1:8" ht="18" x14ac:dyDescent="0.35">
      <c r="B25" s="91" t="s">
        <v>302</v>
      </c>
      <c r="C25" s="34"/>
      <c r="D25" t="str">
        <f t="shared" ca="1" si="8"/>
        <v/>
      </c>
    </row>
    <row r="26" spans="1:8" ht="18" x14ac:dyDescent="0.35">
      <c r="A26" s="99" t="s">
        <v>304</v>
      </c>
      <c r="B26" s="91" t="s">
        <v>179</v>
      </c>
      <c r="C26" s="100">
        <f>M14/N14</f>
        <v>-1439.0064397424101</v>
      </c>
      <c r="D26" t="str">
        <f t="shared" ca="1" si="8"/>
        <v>=M14/N14</v>
      </c>
      <c r="H26" t="s">
        <v>305</v>
      </c>
    </row>
    <row r="27" spans="1:8" ht="18" x14ac:dyDescent="0.35">
      <c r="B27" s="91" t="s">
        <v>179</v>
      </c>
      <c r="C27" s="100">
        <f>SLOPE(J4:J13,I4:I13)</f>
        <v>-1439.0064397424101</v>
      </c>
      <c r="D27" t="str">
        <f t="shared" ca="1" si="8"/>
        <v>=SLOPE(J4:J13,I4:I13)</v>
      </c>
    </row>
    <row r="28" spans="1:8" ht="18" x14ac:dyDescent="0.35">
      <c r="A28" s="99" t="s">
        <v>304</v>
      </c>
      <c r="B28" s="91" t="s">
        <v>181</v>
      </c>
      <c r="C28" s="100">
        <f>C17-C16*C27</f>
        <v>28574.103035878561</v>
      </c>
      <c r="D28" t="str">
        <f t="shared" ca="1" si="8"/>
        <v>=C17-C16*C27</v>
      </c>
      <c r="H28" t="s">
        <v>306</v>
      </c>
    </row>
    <row r="29" spans="1:8" ht="18" x14ac:dyDescent="0.35">
      <c r="B29" s="91" t="s">
        <v>181</v>
      </c>
      <c r="C29" s="100">
        <f>INTERCEPT(J4:J13,I4:I13)</f>
        <v>28574.103035878561</v>
      </c>
      <c r="D29" t="str">
        <f t="shared" ca="1" si="8"/>
        <v>=INTERCEPT(J4:J13,I4:I13)</v>
      </c>
    </row>
    <row r="30" spans="1:8" ht="18" x14ac:dyDescent="0.35">
      <c r="B30" s="91" t="s">
        <v>307</v>
      </c>
      <c r="C30" s="100">
        <f>O14</f>
        <v>52120800</v>
      </c>
      <c r="D30" t="str">
        <f t="shared" ca="1" si="8"/>
        <v>=O14</v>
      </c>
      <c r="H30" t="s">
        <v>308</v>
      </c>
    </row>
    <row r="31" spans="1:8" x14ac:dyDescent="0.25">
      <c r="B31" s="91" t="s">
        <v>307</v>
      </c>
      <c r="C31" s="100">
        <f>C33+C35</f>
        <v>52120800.000000022</v>
      </c>
      <c r="D31" t="str">
        <f t="shared" ca="1" si="8"/>
        <v>=C33+C35</v>
      </c>
    </row>
    <row r="32" spans="1:8" x14ac:dyDescent="0.25">
      <c r="B32" s="91" t="s">
        <v>309</v>
      </c>
      <c r="C32" s="100">
        <f>SUMPRODUCT((J4:J13-C17)^2)</f>
        <v>52120800</v>
      </c>
      <c r="D32" t="str">
        <f t="shared" ca="1" si="8"/>
        <v>=SUMPRODUCT((J4:J13-C17)^2)</v>
      </c>
    </row>
    <row r="33" spans="1:8" x14ac:dyDescent="0.25">
      <c r="B33" s="91" t="s">
        <v>310</v>
      </c>
      <c r="C33" s="100">
        <f>Q14</f>
        <v>45017877.460901588</v>
      </c>
      <c r="D33" t="str">
        <f t="shared" ca="1" si="8"/>
        <v>=Q14</v>
      </c>
      <c r="H33" t="s">
        <v>311</v>
      </c>
    </row>
    <row r="34" spans="1:8" x14ac:dyDescent="0.25">
      <c r="B34" s="91" t="s">
        <v>310</v>
      </c>
      <c r="C34" s="100">
        <f>SUMPRODUCT((P4:P13-C17)^2)</f>
        <v>45017877.460901588</v>
      </c>
      <c r="D34" t="str">
        <f t="shared" ref="D34:D40" ca="1" si="9">IF(_xlfn.ISFORMULA(C34),_xlfn.FORMULATEXT(C34),"")</f>
        <v>=SUMPRODUCT((P4:P13-C17)^2)</v>
      </c>
    </row>
    <row r="35" spans="1:8" ht="30" x14ac:dyDescent="0.25">
      <c r="B35" s="91" t="s">
        <v>312</v>
      </c>
      <c r="C35" s="100">
        <f>S14</f>
        <v>7102922.5390984314</v>
      </c>
      <c r="D35" t="str">
        <f t="shared" ca="1" si="9"/>
        <v>=S14</v>
      </c>
      <c r="H35" t="s">
        <v>313</v>
      </c>
    </row>
    <row r="36" spans="1:8" ht="15" customHeight="1" x14ac:dyDescent="0.25">
      <c r="B36" s="91" t="s">
        <v>312</v>
      </c>
      <c r="C36" s="100">
        <f>SUMPRODUCT((P4:P13-J4:J13)^2)</f>
        <v>7102922.5390984314</v>
      </c>
      <c r="D36" t="str">
        <f t="shared" ca="1" si="9"/>
        <v>=SUMPRODUCT((P4:P13-J4:J13)^2)</v>
      </c>
    </row>
    <row r="37" spans="1:8" ht="18" x14ac:dyDescent="0.35">
      <c r="A37" s="99" t="s">
        <v>314</v>
      </c>
      <c r="B37" s="91" t="s">
        <v>315</v>
      </c>
      <c r="C37" s="45">
        <f>C33/C30</f>
        <v>0.86372192024876038</v>
      </c>
      <c r="D37" t="str">
        <f t="shared" ca="1" si="9"/>
        <v>=C33/C30</v>
      </c>
      <c r="H37" t="s">
        <v>316</v>
      </c>
    </row>
    <row r="38" spans="1:8" x14ac:dyDescent="0.25">
      <c r="B38" s="91" t="s">
        <v>315</v>
      </c>
      <c r="C38" s="45">
        <f>C22^2</f>
        <v>0.86372192024875993</v>
      </c>
      <c r="D38" t="str">
        <f t="shared" ca="1" si="9"/>
        <v>=C22^2</v>
      </c>
    </row>
    <row r="39" spans="1:8" x14ac:dyDescent="0.25">
      <c r="B39" s="91" t="s">
        <v>315</v>
      </c>
      <c r="C39" s="45">
        <f>RSQ(J4:J13,I4:I13)</f>
        <v>0.86372192024875993</v>
      </c>
      <c r="D39" t="str">
        <f t="shared" ca="1" si="9"/>
        <v>=RSQ(J4:J13,I4:I13)</v>
      </c>
    </row>
    <row r="40" spans="1:8" x14ac:dyDescent="0.25">
      <c r="B40" s="91" t="s">
        <v>315</v>
      </c>
      <c r="C40" s="45">
        <f>1-C35/C30</f>
        <v>0.86372192024875993</v>
      </c>
      <c r="D40" t="str">
        <f t="shared" ca="1" si="9"/>
        <v>=1-C35/C30</v>
      </c>
    </row>
    <row r="42" spans="1:8" x14ac:dyDescent="0.25">
      <c r="A42" s="101" t="s">
        <v>304</v>
      </c>
      <c r="B42" s="5" t="str">
        <f>"Yhat = $"&amp;ROUND($C$26,2)&amp;"*X + $"&amp;ROUND($C$28,2)</f>
        <v>Yhat = $-1439.01*X + $28574.1</v>
      </c>
    </row>
    <row r="43" spans="1:8" x14ac:dyDescent="0.25">
      <c r="A43" s="99" t="s">
        <v>314</v>
      </c>
      <c r="B43" t="s">
        <v>317</v>
      </c>
    </row>
    <row r="44" spans="1:8" x14ac:dyDescent="0.25">
      <c r="A44" s="101" t="s">
        <v>318</v>
      </c>
      <c r="B44" s="5" t="s">
        <v>56</v>
      </c>
      <c r="C44" s="5">
        <v>15</v>
      </c>
      <c r="D44" s="5" t="s">
        <v>319</v>
      </c>
    </row>
    <row r="45" spans="1:8" x14ac:dyDescent="0.25">
      <c r="B45" s="5" t="str">
        <f>"Yhat = $"&amp;ROUND($C$26,2)&amp;"*"&amp;C44&amp;" + $"&amp;ROUND($C$28,2)&amp;" ="</f>
        <v>Yhat = $-1439.01*15 + $28574.1 =</v>
      </c>
      <c r="C45" s="67">
        <f>C26*C44+C28</f>
        <v>6989.0064397424103</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45"/>
  <sheetViews>
    <sheetView topLeftCell="B1" zoomScale="70" zoomScaleNormal="70" workbookViewId="0">
      <selection activeCell="B37" sqref="B37"/>
    </sheetView>
  </sheetViews>
  <sheetFormatPr defaultRowHeight="15" x14ac:dyDescent="0.25"/>
  <cols>
    <col min="1" max="1" width="5.42578125" customWidth="1"/>
    <col min="2" max="2" width="48.7109375" customWidth="1"/>
    <col min="3" max="3" width="13.5703125" customWidth="1"/>
    <col min="8" max="8" width="31.42578125" bestFit="1" customWidth="1"/>
    <col min="9" max="9" width="15.85546875" bestFit="1" customWidth="1"/>
    <col min="10" max="10" width="10.28515625" customWidth="1"/>
    <col min="11" max="12" width="12.28515625" customWidth="1"/>
    <col min="13" max="13" width="11.7109375" customWidth="1"/>
    <col min="14" max="14" width="15.5703125" customWidth="1"/>
    <col min="15" max="15" width="15.85546875" bestFit="1" customWidth="1"/>
    <col min="16" max="16" width="13.140625" customWidth="1"/>
    <col min="17" max="17" width="16.7109375" customWidth="1"/>
    <col min="18" max="18" width="17.140625" customWidth="1"/>
    <col min="19" max="19" width="17.28515625" customWidth="1"/>
  </cols>
  <sheetData>
    <row r="1" spans="2:19" x14ac:dyDescent="0.25">
      <c r="B1" s="88" t="s">
        <v>99</v>
      </c>
      <c r="C1" s="88" t="s">
        <v>82</v>
      </c>
      <c r="D1" s="88" t="s">
        <v>83</v>
      </c>
      <c r="E1" s="88" t="s">
        <v>271</v>
      </c>
      <c r="H1" t="s">
        <v>272</v>
      </c>
    </row>
    <row r="2" spans="2:19" x14ac:dyDescent="0.25">
      <c r="B2" s="89">
        <f>$C$16</f>
        <v>16</v>
      </c>
      <c r="C2" s="90">
        <f>MIN(J4:J13)</f>
        <v>2100</v>
      </c>
      <c r="D2" s="89">
        <f>MIN(I4:I13)</f>
        <v>13.1</v>
      </c>
      <c r="E2" s="90">
        <f>$C$17</f>
        <v>5550</v>
      </c>
    </row>
    <row r="3" spans="2:19" ht="33" x14ac:dyDescent="0.35">
      <c r="B3" s="89">
        <f>$C$16</f>
        <v>16</v>
      </c>
      <c r="C3" s="90">
        <f>MAX(J4:J13)</f>
        <v>8600</v>
      </c>
      <c r="D3" s="89">
        <f>MAX(I4:I13)</f>
        <v>17.8</v>
      </c>
      <c r="E3" s="90">
        <f>$C$17</f>
        <v>5550</v>
      </c>
      <c r="H3" s="91" t="s">
        <v>273</v>
      </c>
      <c r="I3" s="91" t="s">
        <v>274</v>
      </c>
      <c r="J3" s="91" t="s">
        <v>275</v>
      </c>
      <c r="K3" s="88" t="s">
        <v>276</v>
      </c>
      <c r="L3" s="88" t="s">
        <v>277</v>
      </c>
      <c r="M3" s="88" t="s">
        <v>278</v>
      </c>
      <c r="N3" s="88" t="s">
        <v>279</v>
      </c>
      <c r="O3" s="88" t="s">
        <v>280</v>
      </c>
      <c r="P3" s="88" t="s">
        <v>281</v>
      </c>
      <c r="Q3" s="88" t="s">
        <v>282</v>
      </c>
      <c r="R3" s="88" t="s">
        <v>283</v>
      </c>
      <c r="S3" s="88" t="s">
        <v>284</v>
      </c>
    </row>
    <row r="4" spans="2:19" ht="15.75" x14ac:dyDescent="0.25">
      <c r="H4" s="92" t="s">
        <v>285</v>
      </c>
      <c r="I4" s="92">
        <v>17.8</v>
      </c>
      <c r="J4" s="93">
        <v>2100</v>
      </c>
      <c r="K4" s="89">
        <f t="shared" ref="K4:K13" si="0">I4-$C$16</f>
        <v>1.8000000000000007</v>
      </c>
      <c r="L4" s="90">
        <f t="shared" ref="L4:L13" si="1">J4-$C$17</f>
        <v>-3450</v>
      </c>
      <c r="M4" s="90">
        <f t="shared" ref="M4:M13" si="2">L4*K4</f>
        <v>-6210.0000000000027</v>
      </c>
      <c r="N4" s="94">
        <f t="shared" ref="N4:O13" si="3">K4^2</f>
        <v>3.2400000000000024</v>
      </c>
      <c r="O4" s="90">
        <f t="shared" si="3"/>
        <v>11902500</v>
      </c>
      <c r="P4" s="90">
        <f>I4*$C$26+$C$28</f>
        <v>2959.7884084636607</v>
      </c>
      <c r="Q4" s="90">
        <f>(P4-$C$17)^2</f>
        <v>6709196.0889292154</v>
      </c>
      <c r="R4" s="90">
        <f>J4-P4</f>
        <v>-859.78840846366074</v>
      </c>
      <c r="S4" s="90">
        <f>R4^2</f>
        <v>739236.10732847475</v>
      </c>
    </row>
    <row r="5" spans="2:19" ht="15.75" x14ac:dyDescent="0.25">
      <c r="H5" s="92" t="s">
        <v>286</v>
      </c>
      <c r="I5" s="92">
        <v>16.100000000000001</v>
      </c>
      <c r="J5" s="93">
        <v>6250</v>
      </c>
      <c r="K5" s="89">
        <f t="shared" si="0"/>
        <v>0.10000000000000142</v>
      </c>
      <c r="L5" s="90">
        <f t="shared" si="1"/>
        <v>700</v>
      </c>
      <c r="M5" s="95">
        <f t="shared" si="2"/>
        <v>70.000000000000995</v>
      </c>
      <c r="N5" s="94">
        <f t="shared" si="3"/>
        <v>1.0000000000000285E-2</v>
      </c>
      <c r="O5" s="90">
        <f t="shared" si="3"/>
        <v>490000</v>
      </c>
      <c r="P5" s="90">
        <f t="shared" ref="P5:P13" si="4">I5*$C$26+$C$28</f>
        <v>5406.0993560257557</v>
      </c>
      <c r="Q5" s="90">
        <f t="shared" ref="Q5:Q13" si="5">(P5-$C$17)^2</f>
        <v>20707.395336202215</v>
      </c>
      <c r="R5" s="90">
        <f t="shared" ref="R5:R13" si="6">J5-P5</f>
        <v>843.9006439742443</v>
      </c>
      <c r="S5" s="90">
        <f t="shared" ref="S5:S13" si="7">R5^2</f>
        <v>712168.2969001442</v>
      </c>
    </row>
    <row r="6" spans="2:19" ht="15.75" x14ac:dyDescent="0.25">
      <c r="H6" s="92" t="s">
        <v>287</v>
      </c>
      <c r="I6" s="92">
        <v>14.9</v>
      </c>
      <c r="J6" s="93">
        <v>8370</v>
      </c>
      <c r="K6" s="89">
        <f t="shared" si="0"/>
        <v>-1.0999999999999996</v>
      </c>
      <c r="L6" s="90">
        <f t="shared" si="1"/>
        <v>2820</v>
      </c>
      <c r="M6" s="90">
        <f t="shared" si="2"/>
        <v>-3101.9999999999991</v>
      </c>
      <c r="N6" s="94">
        <f t="shared" si="3"/>
        <v>1.2099999999999993</v>
      </c>
      <c r="O6" s="90">
        <f t="shared" si="3"/>
        <v>7952400</v>
      </c>
      <c r="P6" s="90">
        <f t="shared" si="4"/>
        <v>7132.907083716651</v>
      </c>
      <c r="Q6" s="90">
        <f t="shared" si="5"/>
        <v>2505594.8356803525</v>
      </c>
      <c r="R6" s="90">
        <f t="shared" si="6"/>
        <v>1237.092916283349</v>
      </c>
      <c r="S6" s="90">
        <f t="shared" si="7"/>
        <v>1530398.8835184413</v>
      </c>
    </row>
    <row r="7" spans="2:19" ht="15.75" x14ac:dyDescent="0.25">
      <c r="H7" s="92" t="s">
        <v>288</v>
      </c>
      <c r="I7" s="92">
        <v>15.9</v>
      </c>
      <c r="J7" s="93">
        <v>6200</v>
      </c>
      <c r="K7" s="89">
        <f t="shared" si="0"/>
        <v>-9.9999999999999645E-2</v>
      </c>
      <c r="L7" s="90">
        <f t="shared" si="1"/>
        <v>650</v>
      </c>
      <c r="M7" s="95">
        <f t="shared" si="2"/>
        <v>-64.999999999999773</v>
      </c>
      <c r="N7" s="94">
        <f t="shared" si="3"/>
        <v>9.9999999999999291E-3</v>
      </c>
      <c r="O7" s="90">
        <f t="shared" si="3"/>
        <v>422500</v>
      </c>
      <c r="P7" s="90">
        <f t="shared" si="4"/>
        <v>5693.9006439742407</v>
      </c>
      <c r="Q7" s="90">
        <f t="shared" si="5"/>
        <v>20707.395336201167</v>
      </c>
      <c r="R7" s="90">
        <f t="shared" si="6"/>
        <v>506.09935602575933</v>
      </c>
      <c r="S7" s="90">
        <f t="shared" si="7"/>
        <v>256136.5581696883</v>
      </c>
    </row>
    <row r="8" spans="2:19" ht="15.75" x14ac:dyDescent="0.25">
      <c r="H8" s="92" t="s">
        <v>289</v>
      </c>
      <c r="I8" s="92">
        <v>17.2</v>
      </c>
      <c r="J8" s="93">
        <v>4000</v>
      </c>
      <c r="K8" s="89">
        <f t="shared" si="0"/>
        <v>1.1999999999999993</v>
      </c>
      <c r="L8" s="90">
        <f t="shared" si="1"/>
        <v>-1550</v>
      </c>
      <c r="M8" s="90">
        <f t="shared" si="2"/>
        <v>-1859.9999999999989</v>
      </c>
      <c r="N8" s="94">
        <f t="shared" si="3"/>
        <v>1.4399999999999984</v>
      </c>
      <c r="O8" s="90">
        <f t="shared" si="3"/>
        <v>2402500</v>
      </c>
      <c r="P8" s="90">
        <f t="shared" si="4"/>
        <v>3823.1922723091084</v>
      </c>
      <c r="Q8" s="90">
        <f t="shared" si="5"/>
        <v>2981864.9284129804</v>
      </c>
      <c r="R8" s="90">
        <f t="shared" si="6"/>
        <v>176.80772769089162</v>
      </c>
      <c r="S8" s="90">
        <f t="shared" si="7"/>
        <v>31260.972571216484</v>
      </c>
    </row>
    <row r="9" spans="2:19" ht="15.75" x14ac:dyDescent="0.25">
      <c r="H9" s="92" t="s">
        <v>290</v>
      </c>
      <c r="I9" s="92">
        <v>13.1</v>
      </c>
      <c r="J9" s="93">
        <v>8600</v>
      </c>
      <c r="K9" s="89">
        <f t="shared" si="0"/>
        <v>-2.9000000000000004</v>
      </c>
      <c r="L9" s="90">
        <f t="shared" si="1"/>
        <v>3050</v>
      </c>
      <c r="M9" s="90">
        <f t="shared" si="2"/>
        <v>-8845.0000000000018</v>
      </c>
      <c r="N9" s="94">
        <f t="shared" si="3"/>
        <v>8.4100000000000019</v>
      </c>
      <c r="O9" s="90">
        <f t="shared" si="3"/>
        <v>9302500</v>
      </c>
      <c r="P9" s="90">
        <f t="shared" si="4"/>
        <v>9723.1186752529902</v>
      </c>
      <c r="Q9" s="90">
        <f t="shared" si="5"/>
        <v>17414919.477745272</v>
      </c>
      <c r="R9" s="90">
        <f t="shared" si="6"/>
        <v>-1123.1186752529902</v>
      </c>
      <c r="S9" s="90">
        <f t="shared" si="7"/>
        <v>1261395.5587020316</v>
      </c>
    </row>
    <row r="10" spans="2:19" ht="15.75" x14ac:dyDescent="0.25">
      <c r="H10" s="92" t="s">
        <v>291</v>
      </c>
      <c r="I10" s="92">
        <v>16.2</v>
      </c>
      <c r="J10" s="93">
        <v>6000</v>
      </c>
      <c r="K10" s="89">
        <f t="shared" si="0"/>
        <v>0.19999999999999929</v>
      </c>
      <c r="L10" s="90">
        <f t="shared" si="1"/>
        <v>450</v>
      </c>
      <c r="M10" s="95">
        <f t="shared" si="2"/>
        <v>89.999999999999687</v>
      </c>
      <c r="N10" s="94">
        <f t="shared" si="3"/>
        <v>3.9999999999999716E-2</v>
      </c>
      <c r="O10" s="90">
        <f t="shared" si="3"/>
        <v>202500</v>
      </c>
      <c r="P10" s="90">
        <f t="shared" si="4"/>
        <v>5262.1987120515187</v>
      </c>
      <c r="Q10" s="90">
        <f t="shared" si="5"/>
        <v>82829.581344804668</v>
      </c>
      <c r="R10" s="90">
        <f t="shared" si="6"/>
        <v>737.80128794848133</v>
      </c>
      <c r="S10" s="90">
        <f t="shared" si="7"/>
        <v>544350.7404984379</v>
      </c>
    </row>
    <row r="11" spans="2:19" ht="15.75" x14ac:dyDescent="0.25">
      <c r="H11" s="92" t="s">
        <v>292</v>
      </c>
      <c r="I11" s="92">
        <v>17.100000000000001</v>
      </c>
      <c r="J11" s="93">
        <v>2580</v>
      </c>
      <c r="K11" s="89">
        <f t="shared" si="0"/>
        <v>1.1000000000000014</v>
      </c>
      <c r="L11" s="90">
        <f t="shared" si="1"/>
        <v>-2970</v>
      </c>
      <c r="M11" s="90">
        <f t="shared" si="2"/>
        <v>-3267.0000000000041</v>
      </c>
      <c r="N11" s="94">
        <f t="shared" si="3"/>
        <v>1.2100000000000031</v>
      </c>
      <c r="O11" s="90">
        <f t="shared" si="3"/>
        <v>8820900</v>
      </c>
      <c r="P11" s="90">
        <f t="shared" si="4"/>
        <v>3967.0929162833454</v>
      </c>
      <c r="Q11" s="90">
        <f t="shared" si="5"/>
        <v>2505594.8356803642</v>
      </c>
      <c r="R11" s="90">
        <f t="shared" si="6"/>
        <v>-1387.0929162833454</v>
      </c>
      <c r="S11" s="90">
        <f t="shared" si="7"/>
        <v>1924026.7584034358</v>
      </c>
    </row>
    <row r="12" spans="2:19" ht="15.75" x14ac:dyDescent="0.25">
      <c r="H12" s="92" t="s">
        <v>293</v>
      </c>
      <c r="I12" s="92">
        <v>17.600000000000001</v>
      </c>
      <c r="J12" s="93">
        <v>3400</v>
      </c>
      <c r="K12" s="89">
        <f t="shared" si="0"/>
        <v>1.6000000000000014</v>
      </c>
      <c r="L12" s="90">
        <f t="shared" si="1"/>
        <v>-2150</v>
      </c>
      <c r="M12" s="90">
        <f t="shared" si="2"/>
        <v>-3440.0000000000032</v>
      </c>
      <c r="N12" s="94">
        <f t="shared" si="3"/>
        <v>2.5600000000000045</v>
      </c>
      <c r="O12" s="90">
        <f t="shared" si="3"/>
        <v>4622500</v>
      </c>
      <c r="P12" s="90">
        <f t="shared" si="4"/>
        <v>3247.5896964121421</v>
      </c>
      <c r="Q12" s="90">
        <f t="shared" si="5"/>
        <v>5301093.2060675323</v>
      </c>
      <c r="R12" s="90">
        <f t="shared" si="6"/>
        <v>152.41030358785792</v>
      </c>
      <c r="S12" s="90">
        <f t="shared" si="7"/>
        <v>23228.900639743017</v>
      </c>
    </row>
    <row r="13" spans="2:19" ht="15.75" x14ac:dyDescent="0.25">
      <c r="H13" s="92" t="s">
        <v>294</v>
      </c>
      <c r="I13" s="92">
        <v>14.1</v>
      </c>
      <c r="J13" s="93">
        <v>8000</v>
      </c>
      <c r="K13" s="89">
        <f t="shared" si="0"/>
        <v>-1.9000000000000004</v>
      </c>
      <c r="L13" s="90">
        <f t="shared" si="1"/>
        <v>2450</v>
      </c>
      <c r="M13" s="90">
        <f t="shared" si="2"/>
        <v>-4655.0000000000009</v>
      </c>
      <c r="N13" s="94">
        <f t="shared" si="3"/>
        <v>3.6100000000000012</v>
      </c>
      <c r="O13" s="90">
        <f t="shared" si="3"/>
        <v>6002500</v>
      </c>
      <c r="P13" s="90">
        <f t="shared" si="4"/>
        <v>8284.1122355105799</v>
      </c>
      <c r="Q13" s="90">
        <f t="shared" si="5"/>
        <v>7475369.7163686613</v>
      </c>
      <c r="R13" s="90">
        <f t="shared" si="6"/>
        <v>-284.11223551057992</v>
      </c>
      <c r="S13" s="90">
        <f t="shared" si="7"/>
        <v>80719.762366819225</v>
      </c>
    </row>
    <row r="14" spans="2:19" x14ac:dyDescent="0.25">
      <c r="B14" s="88" t="s">
        <v>295</v>
      </c>
      <c r="C14" s="89">
        <f>COUNT(I4:I13)</f>
        <v>10</v>
      </c>
      <c r="D14" t="str">
        <f t="shared" ref="D14:D40" ca="1" si="8">IF(_xlfn.ISFORMULA(C14),_xlfn.FORMULATEXT(C14),"")</f>
        <v>=COUNT(I4:I13)</v>
      </c>
      <c r="J14" t="s">
        <v>296</v>
      </c>
      <c r="K14" s="96">
        <f>SUM(K4:K13)</f>
        <v>3.5527136788005009E-15</v>
      </c>
      <c r="L14" s="97">
        <f>SUM(L4:L13)</f>
        <v>0</v>
      </c>
      <c r="M14" s="97">
        <f>SUM(M4:M13)</f>
        <v>-31284.000000000007</v>
      </c>
      <c r="N14" s="97">
        <f>SUM(N4:N13)</f>
        <v>21.740000000000009</v>
      </c>
      <c r="O14" s="98">
        <f>SUM(O4:O13)</f>
        <v>52120800</v>
      </c>
      <c r="P14" s="98"/>
      <c r="Q14" s="98">
        <f>SUM(Q4:Q13)</f>
        <v>45017877.460901588</v>
      </c>
      <c r="R14" s="98"/>
      <c r="S14" s="98">
        <f>SUM(S4:S13)</f>
        <v>7102922.5390984314</v>
      </c>
    </row>
    <row r="15" spans="2:19" x14ac:dyDescent="0.25">
      <c r="B15" s="88" t="s">
        <v>297</v>
      </c>
      <c r="C15" s="89">
        <f>C14-1</f>
        <v>9</v>
      </c>
      <c r="D15" t="str">
        <f t="shared" ca="1" si="8"/>
        <v>=C14-1</v>
      </c>
      <c r="O15" s="8" t="s">
        <v>193</v>
      </c>
      <c r="P15" s="8"/>
      <c r="Q15" s="8" t="s">
        <v>266</v>
      </c>
      <c r="R15" s="8"/>
      <c r="S15" s="8" t="s">
        <v>192</v>
      </c>
    </row>
    <row r="16" spans="2:19" x14ac:dyDescent="0.25">
      <c r="B16" s="88" t="s">
        <v>99</v>
      </c>
      <c r="C16" s="89">
        <f>AVERAGE(I4:I13)</f>
        <v>16</v>
      </c>
      <c r="D16" t="str">
        <f t="shared" ca="1" si="8"/>
        <v>=AVERAGE(I4:I13)</v>
      </c>
    </row>
    <row r="17" spans="1:8" x14ac:dyDescent="0.25">
      <c r="B17" s="88" t="s">
        <v>271</v>
      </c>
      <c r="C17" s="90">
        <f>AVERAGE(J4:J13)</f>
        <v>5550</v>
      </c>
      <c r="D17" t="str">
        <f t="shared" ca="1" si="8"/>
        <v>=AVERAGE(J4:J13)</v>
      </c>
    </row>
    <row r="18" spans="1:8" x14ac:dyDescent="0.25">
      <c r="B18" s="88" t="s">
        <v>298</v>
      </c>
      <c r="C18" s="89">
        <f>_xlfn.STDEV.S(I4:I13)</f>
        <v>1.5542057635833026</v>
      </c>
      <c r="D18" t="str">
        <f t="shared" ca="1" si="8"/>
        <v>=STDEV.S(I4:I13)</v>
      </c>
    </row>
    <row r="19" spans="1:8" x14ac:dyDescent="0.25">
      <c r="B19" s="88" t="s">
        <v>299</v>
      </c>
      <c r="C19" s="89">
        <f>_xlfn.STDEV.S(J4:J13)</f>
        <v>2406.4912216752423</v>
      </c>
      <c r="D19" t="str">
        <f t="shared" ca="1" si="8"/>
        <v>=STDEV.S(J4:J13)</v>
      </c>
    </row>
    <row r="20" spans="1:8" ht="18" x14ac:dyDescent="0.35">
      <c r="B20" s="91" t="s">
        <v>300</v>
      </c>
      <c r="C20" s="34">
        <f>M14/C15</f>
        <v>-3476.0000000000009</v>
      </c>
      <c r="D20" t="str">
        <f t="shared" ca="1" si="8"/>
        <v>=M14/C15</v>
      </c>
      <c r="H20" t="s">
        <v>301</v>
      </c>
    </row>
    <row r="21" spans="1:8" x14ac:dyDescent="0.25">
      <c r="B21" s="91" t="s">
        <v>300</v>
      </c>
      <c r="C21" s="34">
        <f>_xlfn.COVARIANCE.S(J4:J13,I4:I13)</f>
        <v>-3476.0000000000009</v>
      </c>
      <c r="D21" t="str">
        <f t="shared" ca="1" si="8"/>
        <v>=COVARIANCE.S(J4:J13,I4:I13)</v>
      </c>
    </row>
    <row r="22" spans="1:8" ht="18" x14ac:dyDescent="0.35">
      <c r="B22" s="91" t="s">
        <v>302</v>
      </c>
      <c r="C22" s="34">
        <f>C21/PRODUCT(C18:C19)</f>
        <v>-0.9293664079623063</v>
      </c>
      <c r="D22" t="str">
        <f t="shared" ca="1" si="8"/>
        <v>=C21/PRODUCT(C18:C19)</v>
      </c>
    </row>
    <row r="23" spans="1:8" ht="18" x14ac:dyDescent="0.35">
      <c r="B23" s="91" t="s">
        <v>302</v>
      </c>
      <c r="C23" s="34">
        <f>PEARSON(J4:J13,I4:I13)</f>
        <v>-0.9293664079623063</v>
      </c>
      <c r="D23" t="str">
        <f t="shared" ca="1" si="8"/>
        <v>=PEARSON(J4:J13,I4:I13)</v>
      </c>
      <c r="H23" t="s">
        <v>303</v>
      </c>
    </row>
    <row r="24" spans="1:8" ht="18" x14ac:dyDescent="0.35">
      <c r="B24" s="91" t="s">
        <v>302</v>
      </c>
      <c r="C24" s="34">
        <f>CORREL(J4:J13,I4:I13)</f>
        <v>-0.9293664079623063</v>
      </c>
      <c r="D24" t="str">
        <f t="shared" ca="1" si="8"/>
        <v>=CORREL(J4:J13,I4:I13)</v>
      </c>
    </row>
    <row r="25" spans="1:8" ht="18" x14ac:dyDescent="0.35">
      <c r="B25" s="91" t="s">
        <v>302</v>
      </c>
      <c r="C25" s="34">
        <f>SIGN(C27)*SQRT(C40)</f>
        <v>-0.9293664079623063</v>
      </c>
      <c r="D25" t="str">
        <f t="shared" ca="1" si="8"/>
        <v>=SIGN(C27)*SQRT(C40)</v>
      </c>
    </row>
    <row r="26" spans="1:8" ht="18" x14ac:dyDescent="0.35">
      <c r="A26" s="99" t="s">
        <v>304</v>
      </c>
      <c r="B26" s="91" t="s">
        <v>179</v>
      </c>
      <c r="C26" s="100">
        <f>M14/N14</f>
        <v>-1439.0064397424101</v>
      </c>
      <c r="D26" t="str">
        <f t="shared" ca="1" si="8"/>
        <v>=M14/N14</v>
      </c>
      <c r="H26" t="s">
        <v>305</v>
      </c>
    </row>
    <row r="27" spans="1:8" ht="18" x14ac:dyDescent="0.35">
      <c r="B27" s="91" t="s">
        <v>179</v>
      </c>
      <c r="C27" s="100">
        <f>SLOPE(J4:J13,I4:I13)</f>
        <v>-1439.0064397424101</v>
      </c>
      <c r="D27" t="str">
        <f t="shared" ca="1" si="8"/>
        <v>=SLOPE(J4:J13,I4:I13)</v>
      </c>
    </row>
    <row r="28" spans="1:8" ht="18" x14ac:dyDescent="0.35">
      <c r="A28" s="99" t="s">
        <v>304</v>
      </c>
      <c r="B28" s="91" t="s">
        <v>181</v>
      </c>
      <c r="C28" s="100">
        <f>C17-C16*C27</f>
        <v>28574.103035878561</v>
      </c>
      <c r="D28" t="str">
        <f t="shared" ca="1" si="8"/>
        <v>=C17-C16*C27</v>
      </c>
      <c r="H28" t="s">
        <v>306</v>
      </c>
    </row>
    <row r="29" spans="1:8" ht="18" x14ac:dyDescent="0.35">
      <c r="B29" s="91" t="s">
        <v>181</v>
      </c>
      <c r="C29" s="100">
        <f>INTERCEPT(J4:J13,I4:I13)</f>
        <v>28574.103035878561</v>
      </c>
      <c r="D29" t="str">
        <f t="shared" ca="1" si="8"/>
        <v>=INTERCEPT(J4:J13,I4:I13)</v>
      </c>
    </row>
    <row r="30" spans="1:8" ht="18" x14ac:dyDescent="0.35">
      <c r="B30" s="91" t="s">
        <v>307</v>
      </c>
      <c r="C30" s="100">
        <f>O14</f>
        <v>52120800</v>
      </c>
      <c r="D30" t="str">
        <f t="shared" ca="1" si="8"/>
        <v>=O14</v>
      </c>
      <c r="H30" t="s">
        <v>308</v>
      </c>
    </row>
    <row r="31" spans="1:8" x14ac:dyDescent="0.25">
      <c r="B31" s="91" t="s">
        <v>307</v>
      </c>
      <c r="C31" s="100">
        <f>C33+C35</f>
        <v>52120800.000000022</v>
      </c>
      <c r="D31" t="str">
        <f t="shared" ca="1" si="8"/>
        <v>=C33+C35</v>
      </c>
    </row>
    <row r="32" spans="1:8" x14ac:dyDescent="0.25">
      <c r="B32" s="91" t="s">
        <v>309</v>
      </c>
      <c r="C32" s="100">
        <f>SUMPRODUCT((J4:J13-C17)^2)</f>
        <v>52120800</v>
      </c>
      <c r="D32" t="str">
        <f t="shared" ca="1" si="8"/>
        <v>=SUMPRODUCT((J4:J13-C17)^2)</v>
      </c>
    </row>
    <row r="33" spans="1:8" x14ac:dyDescent="0.25">
      <c r="B33" s="91" t="s">
        <v>310</v>
      </c>
      <c r="C33" s="100">
        <f>Q14</f>
        <v>45017877.460901588</v>
      </c>
      <c r="D33" t="str">
        <f t="shared" ca="1" si="8"/>
        <v>=Q14</v>
      </c>
      <c r="H33" t="s">
        <v>311</v>
      </c>
    </row>
    <row r="34" spans="1:8" x14ac:dyDescent="0.25">
      <c r="B34" s="91" t="s">
        <v>310</v>
      </c>
      <c r="C34" s="100">
        <f>SUMPRODUCT((P4:P13-C17)^2)</f>
        <v>45017877.460901588</v>
      </c>
      <c r="D34" t="str">
        <f t="shared" ca="1" si="8"/>
        <v>=SUMPRODUCT((P4:P13-C17)^2)</v>
      </c>
    </row>
    <row r="35" spans="1:8" ht="30" x14ac:dyDescent="0.25">
      <c r="B35" s="91" t="s">
        <v>312</v>
      </c>
      <c r="C35" s="100">
        <f>S14</f>
        <v>7102922.5390984314</v>
      </c>
      <c r="D35" t="str">
        <f t="shared" ca="1" si="8"/>
        <v>=S14</v>
      </c>
      <c r="H35" t="s">
        <v>313</v>
      </c>
    </row>
    <row r="36" spans="1:8" ht="15" customHeight="1" x14ac:dyDescent="0.25">
      <c r="B36" s="91" t="s">
        <v>312</v>
      </c>
      <c r="C36" s="100">
        <f>SUMPRODUCT((P4:P13-J4:J13)^2)</f>
        <v>7102922.5390984314</v>
      </c>
      <c r="D36" t="str">
        <f t="shared" ca="1" si="8"/>
        <v>=SUMPRODUCT((P4:P13-J4:J13)^2)</v>
      </c>
    </row>
    <row r="37" spans="1:8" ht="18" x14ac:dyDescent="0.35">
      <c r="A37" s="99" t="s">
        <v>314</v>
      </c>
      <c r="B37" s="91" t="s">
        <v>315</v>
      </c>
      <c r="C37" s="45">
        <f>C33/C30</f>
        <v>0.86372192024876038</v>
      </c>
      <c r="D37" t="str">
        <f t="shared" ca="1" si="8"/>
        <v>=C33/C30</v>
      </c>
      <c r="H37" t="s">
        <v>316</v>
      </c>
    </row>
    <row r="38" spans="1:8" x14ac:dyDescent="0.25">
      <c r="B38" s="91" t="s">
        <v>315</v>
      </c>
      <c r="C38" s="45">
        <f>C22^2</f>
        <v>0.86372192024875993</v>
      </c>
      <c r="D38" t="str">
        <f t="shared" ca="1" si="8"/>
        <v>=C22^2</v>
      </c>
    </row>
    <row r="39" spans="1:8" x14ac:dyDescent="0.25">
      <c r="B39" s="91" t="s">
        <v>315</v>
      </c>
      <c r="C39" s="45">
        <f>RSQ(J4:J13,I4:I13)</f>
        <v>0.86372192024875993</v>
      </c>
      <c r="D39" t="str">
        <f t="shared" ca="1" si="8"/>
        <v>=RSQ(J4:J13,I4:I13)</v>
      </c>
    </row>
    <row r="40" spans="1:8" x14ac:dyDescent="0.25">
      <c r="B40" s="91" t="s">
        <v>315</v>
      </c>
      <c r="C40" s="45">
        <f>1-C35/C30</f>
        <v>0.86372192024875993</v>
      </c>
      <c r="D40" t="str">
        <f t="shared" ca="1" si="8"/>
        <v>=1-C35/C30</v>
      </c>
    </row>
    <row r="42" spans="1:8" x14ac:dyDescent="0.25">
      <c r="A42" s="101" t="s">
        <v>304</v>
      </c>
      <c r="B42" s="5" t="str">
        <f>"Yhat = $"&amp;ROUND($C$26,2)&amp;"*X + $"&amp;ROUND($C$28,2)</f>
        <v>Yhat = $-1439.01*X + $28574.1</v>
      </c>
    </row>
    <row r="43" spans="1:8" x14ac:dyDescent="0.25">
      <c r="A43" s="99" t="s">
        <v>314</v>
      </c>
      <c r="B43" t="s">
        <v>317</v>
      </c>
    </row>
    <row r="44" spans="1:8" x14ac:dyDescent="0.25">
      <c r="A44" s="101" t="s">
        <v>318</v>
      </c>
      <c r="B44" s="5" t="s">
        <v>56</v>
      </c>
      <c r="C44" s="5">
        <v>15</v>
      </c>
      <c r="D44" s="5" t="s">
        <v>319</v>
      </c>
    </row>
    <row r="45" spans="1:8" x14ac:dyDescent="0.25">
      <c r="B45" s="5" t="str">
        <f>"Yhat = $"&amp;ROUND($C$26,2)&amp;"*"&amp;C44&amp;" + $"&amp;ROUND($C$28,2)&amp;" ="</f>
        <v>Yhat = $-1439.01*15 + $28574.1 =</v>
      </c>
      <c r="C45" s="67">
        <f>C26*C44+C28</f>
        <v>6989.0064397424103</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85" zoomScaleNormal="85" workbookViewId="0">
      <selection activeCell="B4" sqref="B4:B24"/>
    </sheetView>
  </sheetViews>
  <sheetFormatPr defaultRowHeight="15" x14ac:dyDescent="0.25"/>
  <cols>
    <col min="1" max="1" width="59.140625" bestFit="1" customWidth="1"/>
    <col min="2" max="2" width="19.7109375" bestFit="1" customWidth="1"/>
    <col min="3" max="3" width="5.85546875" bestFit="1" customWidth="1"/>
    <col min="5" max="6" width="18.7109375" customWidth="1"/>
  </cols>
  <sheetData>
    <row r="1" spans="1:3" x14ac:dyDescent="0.25">
      <c r="A1" t="s">
        <v>344</v>
      </c>
    </row>
    <row r="4" spans="1:3" x14ac:dyDescent="0.25">
      <c r="A4" s="8" t="s">
        <v>320</v>
      </c>
      <c r="B4" s="8" t="s">
        <v>337</v>
      </c>
      <c r="C4" s="8" t="s">
        <v>321</v>
      </c>
    </row>
    <row r="5" spans="1:3" x14ac:dyDescent="0.25">
      <c r="A5" t="s">
        <v>325</v>
      </c>
      <c r="B5">
        <v>22.4</v>
      </c>
      <c r="C5" s="72">
        <v>299</v>
      </c>
    </row>
    <row r="6" spans="1:3" x14ac:dyDescent="0.25">
      <c r="A6" t="s">
        <v>322</v>
      </c>
      <c r="B6">
        <v>21</v>
      </c>
      <c r="C6" s="72">
        <v>462</v>
      </c>
    </row>
    <row r="7" spans="1:3" x14ac:dyDescent="0.25">
      <c r="A7" t="s">
        <v>326</v>
      </c>
      <c r="B7">
        <v>21</v>
      </c>
      <c r="C7" s="72">
        <v>549</v>
      </c>
    </row>
    <row r="8" spans="1:3" x14ac:dyDescent="0.25">
      <c r="A8" t="s">
        <v>327</v>
      </c>
      <c r="B8">
        <v>26</v>
      </c>
      <c r="C8" s="72">
        <v>180</v>
      </c>
    </row>
    <row r="9" spans="1:3" x14ac:dyDescent="0.25">
      <c r="A9" t="s">
        <v>328</v>
      </c>
      <c r="B9">
        <v>21.1</v>
      </c>
      <c r="C9" s="72">
        <v>549</v>
      </c>
    </row>
    <row r="10" spans="1:3" x14ac:dyDescent="0.25">
      <c r="A10" t="s">
        <v>329</v>
      </c>
      <c r="B10">
        <v>26</v>
      </c>
      <c r="C10" s="72">
        <v>240</v>
      </c>
    </row>
    <row r="11" spans="1:3" x14ac:dyDescent="0.25">
      <c r="A11" t="s">
        <v>330</v>
      </c>
      <c r="B11">
        <v>26.4</v>
      </c>
      <c r="C11" s="72">
        <v>180</v>
      </c>
    </row>
    <row r="12" spans="1:3" x14ac:dyDescent="0.25">
      <c r="A12" t="s">
        <v>322</v>
      </c>
      <c r="B12">
        <v>21</v>
      </c>
      <c r="C12" s="72">
        <v>431</v>
      </c>
    </row>
    <row r="13" spans="1:3" x14ac:dyDescent="0.25">
      <c r="A13" t="s">
        <v>323</v>
      </c>
      <c r="B13">
        <v>25.2</v>
      </c>
      <c r="C13" s="72">
        <v>360</v>
      </c>
    </row>
    <row r="14" spans="1:3" x14ac:dyDescent="0.25">
      <c r="A14" t="s">
        <v>324</v>
      </c>
      <c r="B14">
        <v>26</v>
      </c>
      <c r="C14" s="72">
        <v>230</v>
      </c>
    </row>
    <row r="15" spans="1:3" x14ac:dyDescent="0.25">
      <c r="A15" t="s">
        <v>331</v>
      </c>
      <c r="B15">
        <v>25</v>
      </c>
      <c r="C15" s="72">
        <v>270</v>
      </c>
    </row>
    <row r="16" spans="1:3" x14ac:dyDescent="0.25">
      <c r="A16" t="s">
        <v>332</v>
      </c>
      <c r="B16">
        <v>26.8</v>
      </c>
      <c r="C16" s="72">
        <v>150</v>
      </c>
    </row>
    <row r="17" spans="1:6" x14ac:dyDescent="0.25">
      <c r="A17" t="s">
        <v>333</v>
      </c>
      <c r="B17">
        <v>25.2</v>
      </c>
      <c r="C17" s="72">
        <v>170</v>
      </c>
    </row>
    <row r="18" spans="1:6" x14ac:dyDescent="0.25">
      <c r="A18" t="s">
        <v>334</v>
      </c>
      <c r="B18">
        <v>27</v>
      </c>
      <c r="C18" s="72">
        <v>160</v>
      </c>
    </row>
    <row r="19" spans="1:6" x14ac:dyDescent="0.25">
      <c r="A19" t="s">
        <v>335</v>
      </c>
      <c r="B19">
        <v>25.4</v>
      </c>
      <c r="C19" s="72">
        <v>159</v>
      </c>
    </row>
    <row r="20" spans="1:6" x14ac:dyDescent="0.25">
      <c r="A20" t="s">
        <v>336</v>
      </c>
      <c r="B20">
        <v>20.7</v>
      </c>
      <c r="C20" s="72">
        <v>500</v>
      </c>
    </row>
    <row r="21" spans="1:6" x14ac:dyDescent="0.25">
      <c r="A21" t="s">
        <v>338</v>
      </c>
      <c r="B21">
        <v>21.9</v>
      </c>
      <c r="C21" s="72">
        <v>560</v>
      </c>
    </row>
    <row r="22" spans="1:6" x14ac:dyDescent="0.25">
      <c r="A22" t="s">
        <v>340</v>
      </c>
      <c r="B22">
        <v>22.5</v>
      </c>
      <c r="C22" s="72">
        <v>560</v>
      </c>
    </row>
    <row r="23" spans="1:6" x14ac:dyDescent="0.25">
      <c r="A23" t="s">
        <v>339</v>
      </c>
      <c r="B23">
        <v>20.100000000000001</v>
      </c>
      <c r="C23" s="72">
        <v>499</v>
      </c>
    </row>
    <row r="24" spans="1:6" x14ac:dyDescent="0.25">
      <c r="A24" t="s">
        <v>341</v>
      </c>
      <c r="B24">
        <v>23</v>
      </c>
      <c r="C24" s="72">
        <v>379</v>
      </c>
    </row>
    <row r="26" spans="1:6" x14ac:dyDescent="0.25">
      <c r="E26" t="s">
        <v>203</v>
      </c>
      <c r="F26">
        <f>SLOPE(B5:B24,C5:C24)</f>
        <v>-1.3745630917305943E-2</v>
      </c>
    </row>
    <row r="27" spans="1:6" x14ac:dyDescent="0.25">
      <c r="E27" t="s">
        <v>204</v>
      </c>
      <c r="F27">
        <f>INTERCEPT(B5:B24,C5:C24)</f>
        <v>28.4183080063743</v>
      </c>
    </row>
    <row r="28" spans="1:6" x14ac:dyDescent="0.25">
      <c r="E28" t="s">
        <v>342</v>
      </c>
      <c r="F28">
        <f>PEARSON(B5:B24,C5:C24)</f>
        <v>-0.89754352429951367</v>
      </c>
    </row>
    <row r="29" spans="1:6" x14ac:dyDescent="0.25">
      <c r="E29" t="s">
        <v>343</v>
      </c>
      <c r="F29">
        <f>F28^2</f>
        <v>0.80558437801199168</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57"/>
  <sheetViews>
    <sheetView tabSelected="1" zoomScale="70" zoomScaleNormal="70" workbookViewId="0">
      <selection activeCell="F54" sqref="F54"/>
    </sheetView>
  </sheetViews>
  <sheetFormatPr defaultRowHeight="15" x14ac:dyDescent="0.25"/>
  <cols>
    <col min="1" max="1" width="59.5703125" customWidth="1"/>
    <col min="2" max="2" width="22.85546875" bestFit="1" customWidth="1"/>
    <col min="3" max="3" width="33.28515625" customWidth="1"/>
    <col min="4" max="4" width="18.140625" customWidth="1"/>
    <col min="6" max="6" width="33.5703125" bestFit="1" customWidth="1"/>
    <col min="7" max="7" width="22.85546875" customWidth="1"/>
    <col min="8" max="8" width="14.140625" customWidth="1"/>
    <col min="9" max="10" width="14" customWidth="1"/>
    <col min="11" max="11" width="12.28515625" customWidth="1"/>
    <col min="12" max="13" width="14.28515625" customWidth="1"/>
    <col min="14" max="14" width="16.7109375" bestFit="1" customWidth="1"/>
    <col min="15" max="15" width="17.140625" customWidth="1"/>
    <col min="16" max="16" width="11.85546875" customWidth="1"/>
    <col min="17" max="17" width="16.85546875" customWidth="1"/>
  </cols>
  <sheetData>
    <row r="1" spans="1:17" x14ac:dyDescent="0.25">
      <c r="A1" s="103" t="s">
        <v>344</v>
      </c>
      <c r="B1" s="104"/>
      <c r="C1" s="104"/>
      <c r="D1" s="104"/>
      <c r="E1" s="104"/>
      <c r="F1" s="48"/>
    </row>
    <row r="2" spans="1:17" x14ac:dyDescent="0.25">
      <c r="G2" t="s">
        <v>361</v>
      </c>
      <c r="H2" t="s">
        <v>360</v>
      </c>
      <c r="O2" t="s">
        <v>370</v>
      </c>
      <c r="Q2" t="s">
        <v>372</v>
      </c>
    </row>
    <row r="3" spans="1:17" ht="30" x14ac:dyDescent="0.25">
      <c r="A3" s="102" t="s">
        <v>99</v>
      </c>
      <c r="B3" s="102" t="s">
        <v>82</v>
      </c>
      <c r="C3" s="102" t="s">
        <v>83</v>
      </c>
      <c r="D3" s="102" t="s">
        <v>271</v>
      </c>
      <c r="F3" s="102" t="s">
        <v>320</v>
      </c>
      <c r="G3" s="102" t="s">
        <v>358</v>
      </c>
      <c r="H3" s="102" t="s">
        <v>357</v>
      </c>
      <c r="I3" s="3" t="s">
        <v>362</v>
      </c>
      <c r="J3" s="3" t="s">
        <v>363</v>
      </c>
      <c r="K3" s="3" t="s">
        <v>364</v>
      </c>
      <c r="L3" s="3" t="s">
        <v>366</v>
      </c>
      <c r="M3" s="3" t="s">
        <v>367</v>
      </c>
      <c r="N3" s="3" t="s">
        <v>368</v>
      </c>
      <c r="O3" s="3" t="s">
        <v>369</v>
      </c>
      <c r="P3" s="3" t="s">
        <v>371</v>
      </c>
      <c r="Q3" s="111" t="s">
        <v>373</v>
      </c>
    </row>
    <row r="4" spans="1:17" x14ac:dyDescent="0.25">
      <c r="A4" s="34">
        <f>$B$24</f>
        <v>23.684999999999999</v>
      </c>
      <c r="B4" s="33">
        <f>MIN(H4:H23)</f>
        <v>150</v>
      </c>
      <c r="C4" s="34">
        <f>MIN(G4:G23)</f>
        <v>20.100000000000001</v>
      </c>
      <c r="D4" s="33">
        <f>$B$25</f>
        <v>344.35</v>
      </c>
      <c r="F4" s="5" t="s">
        <v>345</v>
      </c>
      <c r="G4" s="5">
        <v>22.4</v>
      </c>
      <c r="H4" s="106">
        <v>299</v>
      </c>
      <c r="I4" s="107">
        <f>G4-$B$24</f>
        <v>-1.2850000000000001</v>
      </c>
      <c r="J4" s="107">
        <f>H4-$B$25</f>
        <v>-45.350000000000023</v>
      </c>
      <c r="K4" s="107">
        <f t="shared" ref="K4:K23" si="0">J4*I4</f>
        <v>58.274750000000033</v>
      </c>
      <c r="L4" s="107">
        <f t="shared" ref="L4:L23" si="1">I4^2</f>
        <v>1.6512250000000004</v>
      </c>
      <c r="M4" s="107">
        <f t="shared" ref="M4:M23" si="2">J4^2</f>
        <v>2056.6225000000022</v>
      </c>
      <c r="N4" s="107">
        <f>$B$36*G4+$B$38</f>
        <v>419.65945156123098</v>
      </c>
      <c r="O4" s="107">
        <f t="shared" ref="O4:O23" si="3">(N4-$B$25)^2</f>
        <v>5671.513494453392</v>
      </c>
      <c r="P4" s="107">
        <f t="shared" ref="P4:P23" si="4">H4-N4</f>
        <v>-120.65945156123098</v>
      </c>
      <c r="Q4" s="107">
        <f t="shared" ref="Q4:Q23" si="5">P4^2</f>
        <v>14558.703251057046</v>
      </c>
    </row>
    <row r="5" spans="1:17" x14ac:dyDescent="0.25">
      <c r="A5" s="34">
        <f>$B$24</f>
        <v>23.684999999999999</v>
      </c>
      <c r="B5" s="33">
        <f>MAX(H4:H23)</f>
        <v>560</v>
      </c>
      <c r="C5" s="34">
        <f>MAX(G4:G23)</f>
        <v>27</v>
      </c>
      <c r="D5" s="33">
        <f>$B$25</f>
        <v>344.35</v>
      </c>
      <c r="F5" s="5" t="s">
        <v>322</v>
      </c>
      <c r="G5" s="5">
        <v>21</v>
      </c>
      <c r="H5" s="106">
        <v>462</v>
      </c>
      <c r="I5" s="107">
        <f t="shared" ref="I5:I23" si="6">G5-$B$24</f>
        <v>-2.6849999999999987</v>
      </c>
      <c r="J5" s="107">
        <f t="shared" ref="J5:J23" si="7">H5-$B$25</f>
        <v>117.64999999999998</v>
      </c>
      <c r="K5" s="107">
        <f t="shared" si="0"/>
        <v>-315.89024999999981</v>
      </c>
      <c r="L5" s="107">
        <f t="shared" si="1"/>
        <v>7.2092249999999929</v>
      </c>
      <c r="M5" s="107">
        <f t="shared" si="2"/>
        <v>13841.522499999995</v>
      </c>
      <c r="N5" s="107">
        <f t="shared" ref="N5:N23" si="8">$B$36*G5+$B$38</f>
        <v>501.70865948786377</v>
      </c>
      <c r="O5" s="107">
        <f t="shared" si="3"/>
        <v>24761.747715817452</v>
      </c>
      <c r="P5" s="107">
        <f t="shared" si="4"/>
        <v>-39.70865948786377</v>
      </c>
      <c r="Q5" s="107">
        <f t="shared" si="5"/>
        <v>1576.7776383231135</v>
      </c>
    </row>
    <row r="6" spans="1:17" x14ac:dyDescent="0.25">
      <c r="F6" s="5" t="s">
        <v>346</v>
      </c>
      <c r="G6" s="5">
        <v>21</v>
      </c>
      <c r="H6" s="106">
        <v>549</v>
      </c>
      <c r="I6" s="107">
        <f t="shared" si="6"/>
        <v>-2.6849999999999987</v>
      </c>
      <c r="J6" s="107">
        <f t="shared" si="7"/>
        <v>204.64999999999998</v>
      </c>
      <c r="K6" s="107">
        <f t="shared" si="0"/>
        <v>-549.48524999999972</v>
      </c>
      <c r="L6" s="107">
        <f t="shared" si="1"/>
        <v>7.2092249999999929</v>
      </c>
      <c r="M6" s="107">
        <f t="shared" si="2"/>
        <v>41881.62249999999</v>
      </c>
      <c r="N6" s="107">
        <f t="shared" si="8"/>
        <v>501.70865948786377</v>
      </c>
      <c r="O6" s="107">
        <f t="shared" si="3"/>
        <v>24761.747715817452</v>
      </c>
      <c r="P6" s="107">
        <f t="shared" si="4"/>
        <v>47.29134051213623</v>
      </c>
      <c r="Q6" s="107">
        <f t="shared" si="5"/>
        <v>2236.4708874348175</v>
      </c>
    </row>
    <row r="7" spans="1:17" x14ac:dyDescent="0.25">
      <c r="F7" s="5" t="s">
        <v>347</v>
      </c>
      <c r="G7" s="5">
        <v>26</v>
      </c>
      <c r="H7" s="106">
        <v>180</v>
      </c>
      <c r="I7" s="107">
        <f t="shared" si="6"/>
        <v>2.3150000000000013</v>
      </c>
      <c r="J7" s="107">
        <f t="shared" si="7"/>
        <v>-164.35000000000002</v>
      </c>
      <c r="K7" s="107">
        <f t="shared" si="0"/>
        <v>-380.47025000000025</v>
      </c>
      <c r="L7" s="107">
        <f t="shared" si="1"/>
        <v>5.3592250000000057</v>
      </c>
      <c r="M7" s="107">
        <f t="shared" si="2"/>
        <v>27010.922500000008</v>
      </c>
      <c r="N7" s="107">
        <f t="shared" si="8"/>
        <v>208.67577403560381</v>
      </c>
      <c r="O7" s="107">
        <f t="shared" si="3"/>
        <v>18407.495591038045</v>
      </c>
      <c r="P7" s="107">
        <f t="shared" si="4"/>
        <v>-28.675774035603808</v>
      </c>
      <c r="Q7" s="107">
        <f t="shared" si="5"/>
        <v>822.30001654100954</v>
      </c>
    </row>
    <row r="8" spans="1:17" x14ac:dyDescent="0.25">
      <c r="F8" s="5" t="s">
        <v>348</v>
      </c>
      <c r="G8" s="5">
        <v>21.1</v>
      </c>
      <c r="H8" s="106">
        <v>549</v>
      </c>
      <c r="I8" s="107">
        <f t="shared" si="6"/>
        <v>-2.5849999999999973</v>
      </c>
      <c r="J8" s="107">
        <f t="shared" si="7"/>
        <v>204.64999999999998</v>
      </c>
      <c r="K8" s="107">
        <f t="shared" si="0"/>
        <v>-529.02024999999935</v>
      </c>
      <c r="L8" s="107">
        <f t="shared" si="1"/>
        <v>6.6822249999999856</v>
      </c>
      <c r="M8" s="107">
        <f t="shared" si="2"/>
        <v>41881.62249999999</v>
      </c>
      <c r="N8" s="107">
        <f t="shared" si="8"/>
        <v>495.84800177881857</v>
      </c>
      <c r="O8" s="107">
        <f t="shared" si="3"/>
        <v>22951.644542974907</v>
      </c>
      <c r="P8" s="107">
        <f t="shared" si="4"/>
        <v>53.151998221181429</v>
      </c>
      <c r="Q8" s="107">
        <f t="shared" si="5"/>
        <v>2825.134914904474</v>
      </c>
    </row>
    <row r="9" spans="1:17" x14ac:dyDescent="0.25">
      <c r="F9" s="5" t="s">
        <v>349</v>
      </c>
      <c r="G9" s="5">
        <v>26</v>
      </c>
      <c r="H9" s="106">
        <v>240</v>
      </c>
      <c r="I9" s="107">
        <f t="shared" si="6"/>
        <v>2.3150000000000013</v>
      </c>
      <c r="J9" s="107">
        <f t="shared" si="7"/>
        <v>-104.35000000000002</v>
      </c>
      <c r="K9" s="107">
        <f t="shared" si="0"/>
        <v>-241.57025000000019</v>
      </c>
      <c r="L9" s="107">
        <f t="shared" si="1"/>
        <v>5.3592250000000057</v>
      </c>
      <c r="M9" s="107">
        <f t="shared" si="2"/>
        <v>10888.922500000004</v>
      </c>
      <c r="N9" s="107">
        <f t="shared" si="8"/>
        <v>208.67577403560381</v>
      </c>
      <c r="O9" s="107">
        <f t="shared" si="3"/>
        <v>18407.495591038045</v>
      </c>
      <c r="P9" s="107">
        <f t="shared" si="4"/>
        <v>31.324225964396192</v>
      </c>
      <c r="Q9" s="107">
        <f t="shared" si="5"/>
        <v>981.20713226855253</v>
      </c>
    </row>
    <row r="10" spans="1:17" x14ac:dyDescent="0.25">
      <c r="F10" s="5" t="s">
        <v>350</v>
      </c>
      <c r="G10" s="5">
        <v>26.4</v>
      </c>
      <c r="H10" s="106">
        <v>180</v>
      </c>
      <c r="I10" s="107">
        <f t="shared" si="6"/>
        <v>2.7149999999999999</v>
      </c>
      <c r="J10" s="107">
        <f t="shared" si="7"/>
        <v>-164.35000000000002</v>
      </c>
      <c r="K10" s="107">
        <f t="shared" si="0"/>
        <v>-446.21025000000003</v>
      </c>
      <c r="L10" s="107">
        <f t="shared" si="1"/>
        <v>7.371224999999999</v>
      </c>
      <c r="M10" s="107">
        <f t="shared" si="2"/>
        <v>27010.922500000008</v>
      </c>
      <c r="N10" s="107">
        <f t="shared" si="8"/>
        <v>185.23314319942301</v>
      </c>
      <c r="O10" s="107">
        <f t="shared" si="3"/>
        <v>25318.174118095332</v>
      </c>
      <c r="P10" s="107">
        <f t="shared" si="4"/>
        <v>-5.2331431994230115</v>
      </c>
      <c r="Q10" s="107">
        <f t="shared" si="5"/>
        <v>27.385787745667315</v>
      </c>
    </row>
    <row r="11" spans="1:17" x14ac:dyDescent="0.25">
      <c r="F11" s="5" t="s">
        <v>322</v>
      </c>
      <c r="G11" s="5">
        <v>21</v>
      </c>
      <c r="H11" s="106">
        <v>431</v>
      </c>
      <c r="I11" s="107">
        <f t="shared" si="6"/>
        <v>-2.6849999999999987</v>
      </c>
      <c r="J11" s="107">
        <f t="shared" si="7"/>
        <v>86.649999999999977</v>
      </c>
      <c r="K11" s="107">
        <f t="shared" si="0"/>
        <v>-232.65524999999982</v>
      </c>
      <c r="L11" s="107">
        <f t="shared" si="1"/>
        <v>7.2092249999999929</v>
      </c>
      <c r="M11" s="107">
        <f t="shared" si="2"/>
        <v>7508.2224999999962</v>
      </c>
      <c r="N11" s="107">
        <f t="shared" si="8"/>
        <v>501.70865948786377</v>
      </c>
      <c r="O11" s="107">
        <f t="shared" si="3"/>
        <v>24761.747715817452</v>
      </c>
      <c r="P11" s="107">
        <f t="shared" si="4"/>
        <v>-70.70865948786377</v>
      </c>
      <c r="Q11" s="107">
        <f t="shared" si="5"/>
        <v>4999.7145265706667</v>
      </c>
    </row>
    <row r="12" spans="1:17" x14ac:dyDescent="0.25">
      <c r="F12" s="5" t="s">
        <v>323</v>
      </c>
      <c r="G12" s="5">
        <v>25.2</v>
      </c>
      <c r="H12" s="106">
        <v>360</v>
      </c>
      <c r="I12" s="107">
        <f t="shared" si="6"/>
        <v>1.5150000000000006</v>
      </c>
      <c r="J12" s="107">
        <f t="shared" si="7"/>
        <v>15.649999999999977</v>
      </c>
      <c r="K12" s="107">
        <f t="shared" si="0"/>
        <v>23.709749999999975</v>
      </c>
      <c r="L12" s="107">
        <f t="shared" si="1"/>
        <v>2.2952250000000016</v>
      </c>
      <c r="M12" s="107">
        <f t="shared" si="2"/>
        <v>244.92249999999927</v>
      </c>
      <c r="N12" s="107">
        <f t="shared" si="8"/>
        <v>255.5610357079654</v>
      </c>
      <c r="O12" s="107">
        <f t="shared" si="3"/>
        <v>7883.4801800521991</v>
      </c>
      <c r="P12" s="107">
        <f t="shared" si="4"/>
        <v>104.4389642920346</v>
      </c>
      <c r="Q12" s="107">
        <f t="shared" si="5"/>
        <v>10907.497262392877</v>
      </c>
    </row>
    <row r="13" spans="1:17" x14ac:dyDescent="0.25">
      <c r="F13" s="5" t="s">
        <v>324</v>
      </c>
      <c r="G13" s="5">
        <v>26</v>
      </c>
      <c r="H13" s="106">
        <v>230</v>
      </c>
      <c r="I13" s="107">
        <f t="shared" si="6"/>
        <v>2.3150000000000013</v>
      </c>
      <c r="J13" s="107">
        <f t="shared" si="7"/>
        <v>-114.35000000000002</v>
      </c>
      <c r="K13" s="107">
        <f t="shared" si="0"/>
        <v>-264.72025000000019</v>
      </c>
      <c r="L13" s="107">
        <f t="shared" si="1"/>
        <v>5.3592250000000057</v>
      </c>
      <c r="M13" s="107">
        <f t="shared" si="2"/>
        <v>13075.922500000006</v>
      </c>
      <c r="N13" s="107">
        <f t="shared" si="8"/>
        <v>208.67577403560381</v>
      </c>
      <c r="O13" s="107">
        <f t="shared" si="3"/>
        <v>18407.495591038045</v>
      </c>
      <c r="P13" s="107">
        <f t="shared" si="4"/>
        <v>21.324225964396192</v>
      </c>
      <c r="Q13" s="107">
        <f t="shared" si="5"/>
        <v>454.7226129806287</v>
      </c>
    </row>
    <row r="14" spans="1:17" x14ac:dyDescent="0.25">
      <c r="F14" s="5" t="s">
        <v>351</v>
      </c>
      <c r="G14" s="5">
        <v>25</v>
      </c>
      <c r="H14" s="106">
        <v>270</v>
      </c>
      <c r="I14" s="107">
        <f t="shared" si="6"/>
        <v>1.3150000000000013</v>
      </c>
      <c r="J14" s="107">
        <f t="shared" si="7"/>
        <v>-74.350000000000023</v>
      </c>
      <c r="K14" s="107">
        <f t="shared" si="0"/>
        <v>-97.770250000000118</v>
      </c>
      <c r="L14" s="107">
        <f t="shared" si="1"/>
        <v>1.7292250000000033</v>
      </c>
      <c r="M14" s="107">
        <f t="shared" si="2"/>
        <v>5527.9225000000033</v>
      </c>
      <c r="N14" s="107">
        <f t="shared" si="8"/>
        <v>267.2823511260558</v>
      </c>
      <c r="O14" s="107">
        <f t="shared" si="3"/>
        <v>5939.4225029575564</v>
      </c>
      <c r="P14" s="107">
        <f t="shared" si="4"/>
        <v>2.7176488739441993</v>
      </c>
      <c r="Q14" s="107">
        <f t="shared" si="5"/>
        <v>7.3856154020501741</v>
      </c>
    </row>
    <row r="15" spans="1:17" x14ac:dyDescent="0.25">
      <c r="F15" s="5" t="s">
        <v>352</v>
      </c>
      <c r="G15" s="5">
        <v>26.8</v>
      </c>
      <c r="H15" s="106">
        <v>150</v>
      </c>
      <c r="I15" s="107">
        <f t="shared" si="6"/>
        <v>3.115000000000002</v>
      </c>
      <c r="J15" s="107">
        <f t="shared" si="7"/>
        <v>-194.35000000000002</v>
      </c>
      <c r="K15" s="107">
        <f t="shared" si="0"/>
        <v>-605.40025000000048</v>
      </c>
      <c r="L15" s="107">
        <f t="shared" si="1"/>
        <v>9.7032250000000122</v>
      </c>
      <c r="M15" s="107">
        <f t="shared" si="2"/>
        <v>37771.922500000008</v>
      </c>
      <c r="N15" s="107">
        <f t="shared" si="8"/>
        <v>161.79051236324199</v>
      </c>
      <c r="O15" s="107">
        <f t="shared" si="3"/>
        <v>33327.966526195611</v>
      </c>
      <c r="P15" s="107">
        <f t="shared" si="4"/>
        <v>-11.790512363241987</v>
      </c>
      <c r="Q15" s="107">
        <f t="shared" si="5"/>
        <v>139.01618178776215</v>
      </c>
    </row>
    <row r="16" spans="1:17" x14ac:dyDescent="0.25">
      <c r="F16" s="5" t="s">
        <v>353</v>
      </c>
      <c r="G16" s="5">
        <v>25.2</v>
      </c>
      <c r="H16" s="106">
        <v>170</v>
      </c>
      <c r="I16" s="107">
        <f t="shared" si="6"/>
        <v>1.5150000000000006</v>
      </c>
      <c r="J16" s="107">
        <f t="shared" si="7"/>
        <v>-174.35000000000002</v>
      </c>
      <c r="K16" s="107">
        <f t="shared" si="0"/>
        <v>-264.14025000000015</v>
      </c>
      <c r="L16" s="107">
        <f t="shared" si="1"/>
        <v>2.2952250000000016</v>
      </c>
      <c r="M16" s="107">
        <f t="shared" si="2"/>
        <v>30397.922500000008</v>
      </c>
      <c r="N16" s="107">
        <f t="shared" si="8"/>
        <v>255.5610357079654</v>
      </c>
      <c r="O16" s="107">
        <f t="shared" si="3"/>
        <v>7883.4801800521991</v>
      </c>
      <c r="P16" s="107">
        <f t="shared" si="4"/>
        <v>-85.561035707965402</v>
      </c>
      <c r="Q16" s="107">
        <f t="shared" si="5"/>
        <v>7320.6908314197308</v>
      </c>
    </row>
    <row r="17" spans="1:17" x14ac:dyDescent="0.25">
      <c r="F17" s="5" t="s">
        <v>354</v>
      </c>
      <c r="G17" s="5">
        <v>27</v>
      </c>
      <c r="H17" s="106">
        <v>160</v>
      </c>
      <c r="I17" s="107">
        <f t="shared" si="6"/>
        <v>3.3150000000000013</v>
      </c>
      <c r="J17" s="107">
        <f t="shared" si="7"/>
        <v>-184.35000000000002</v>
      </c>
      <c r="K17" s="107">
        <f t="shared" si="0"/>
        <v>-611.12025000000028</v>
      </c>
      <c r="L17" s="107">
        <f t="shared" si="1"/>
        <v>10.989225000000008</v>
      </c>
      <c r="M17" s="107">
        <f t="shared" si="2"/>
        <v>33984.922500000008</v>
      </c>
      <c r="N17" s="107">
        <f t="shared" si="8"/>
        <v>150.06919694515159</v>
      </c>
      <c r="O17" s="107">
        <f t="shared" si="3"/>
        <v>37745.030435636807</v>
      </c>
      <c r="P17" s="107">
        <f t="shared" si="4"/>
        <v>9.9308030548484112</v>
      </c>
      <c r="Q17" s="107">
        <f t="shared" si="5"/>
        <v>98.620849314186529</v>
      </c>
    </row>
    <row r="18" spans="1:17" x14ac:dyDescent="0.25">
      <c r="F18" s="5" t="s">
        <v>355</v>
      </c>
      <c r="G18" s="5">
        <v>25.4</v>
      </c>
      <c r="H18" s="106">
        <v>159</v>
      </c>
      <c r="I18" s="107">
        <f t="shared" si="6"/>
        <v>1.7149999999999999</v>
      </c>
      <c r="J18" s="107">
        <f t="shared" si="7"/>
        <v>-185.35000000000002</v>
      </c>
      <c r="K18" s="107">
        <f t="shared" si="0"/>
        <v>-317.87524999999999</v>
      </c>
      <c r="L18" s="107">
        <f t="shared" si="1"/>
        <v>2.9412249999999993</v>
      </c>
      <c r="M18" s="107">
        <f t="shared" si="2"/>
        <v>34354.622500000005</v>
      </c>
      <c r="N18" s="107">
        <f t="shared" si="8"/>
        <v>243.839720289875</v>
      </c>
      <c r="O18" s="107">
        <f t="shared" si="3"/>
        <v>10102.316327407569</v>
      </c>
      <c r="P18" s="107">
        <f t="shared" si="4"/>
        <v>-84.839720289875004</v>
      </c>
      <c r="Q18" s="107">
        <f t="shared" si="5"/>
        <v>7197.7781388642288</v>
      </c>
    </row>
    <row r="19" spans="1:17" x14ac:dyDescent="0.25">
      <c r="F19" s="5" t="s">
        <v>356</v>
      </c>
      <c r="G19" s="5">
        <v>20.7</v>
      </c>
      <c r="H19" s="106">
        <v>500</v>
      </c>
      <c r="I19" s="107">
        <f t="shared" si="6"/>
        <v>-2.9849999999999994</v>
      </c>
      <c r="J19" s="107">
        <f t="shared" si="7"/>
        <v>155.64999999999998</v>
      </c>
      <c r="K19" s="107">
        <f t="shared" si="0"/>
        <v>-464.61524999999983</v>
      </c>
      <c r="L19" s="107">
        <f t="shared" si="1"/>
        <v>8.910224999999997</v>
      </c>
      <c r="M19" s="107">
        <f t="shared" si="2"/>
        <v>24226.922499999993</v>
      </c>
      <c r="N19" s="107">
        <f t="shared" si="8"/>
        <v>519.29063261499937</v>
      </c>
      <c r="O19" s="107">
        <f t="shared" si="3"/>
        <v>30604.224939736174</v>
      </c>
      <c r="P19" s="107">
        <f t="shared" si="4"/>
        <v>-19.290632614999367</v>
      </c>
      <c r="Q19" s="107">
        <f t="shared" si="5"/>
        <v>372.12850668687736</v>
      </c>
    </row>
    <row r="20" spans="1:17" x14ac:dyDescent="0.25">
      <c r="F20" s="5" t="s">
        <v>338</v>
      </c>
      <c r="G20" s="5">
        <v>21.9</v>
      </c>
      <c r="H20" s="106">
        <v>560</v>
      </c>
      <c r="I20" s="107">
        <f t="shared" si="6"/>
        <v>-1.7850000000000001</v>
      </c>
      <c r="J20" s="107">
        <f t="shared" si="7"/>
        <v>215.64999999999998</v>
      </c>
      <c r="K20" s="107">
        <f t="shared" si="0"/>
        <v>-384.93525</v>
      </c>
      <c r="L20" s="107">
        <f t="shared" si="1"/>
        <v>3.1862250000000003</v>
      </c>
      <c r="M20" s="107">
        <f t="shared" si="2"/>
        <v>46504.922499999993</v>
      </c>
      <c r="N20" s="107">
        <f t="shared" si="8"/>
        <v>448.96274010645698</v>
      </c>
      <c r="O20" s="107">
        <f t="shared" si="3"/>
        <v>10943.825392581108</v>
      </c>
      <c r="P20" s="107">
        <f t="shared" si="4"/>
        <v>111.03725989354302</v>
      </c>
      <c r="Q20" s="107">
        <f t="shared" si="5"/>
        <v>12329.273084666218</v>
      </c>
    </row>
    <row r="21" spans="1:17" x14ac:dyDescent="0.25">
      <c r="F21" s="5" t="s">
        <v>340</v>
      </c>
      <c r="G21" s="5">
        <v>22.5</v>
      </c>
      <c r="H21" s="106">
        <v>560</v>
      </c>
      <c r="I21" s="107">
        <f t="shared" si="6"/>
        <v>-1.1849999999999987</v>
      </c>
      <c r="J21" s="107">
        <f t="shared" si="7"/>
        <v>215.64999999999998</v>
      </c>
      <c r="K21" s="107">
        <f t="shared" si="0"/>
        <v>-255.5452499999997</v>
      </c>
      <c r="L21" s="107">
        <f t="shared" si="1"/>
        <v>1.4042249999999969</v>
      </c>
      <c r="M21" s="107">
        <f t="shared" si="2"/>
        <v>46504.922499999993</v>
      </c>
      <c r="N21" s="107">
        <f t="shared" si="8"/>
        <v>413.79879385218578</v>
      </c>
      <c r="O21" s="107">
        <f t="shared" si="3"/>
        <v>4823.1349675233942</v>
      </c>
      <c r="P21" s="107">
        <f t="shared" si="4"/>
        <v>146.20120614781422</v>
      </c>
      <c r="Q21" s="107">
        <f t="shared" si="5"/>
        <v>21374.792679075668</v>
      </c>
    </row>
    <row r="22" spans="1:17" x14ac:dyDescent="0.25">
      <c r="A22" s="102" t="s">
        <v>359</v>
      </c>
      <c r="B22" s="105">
        <f>COUNT(G4:G23)</f>
        <v>20</v>
      </c>
      <c r="C22" t="str">
        <f ca="1">IF(_xlfn.ISFORMULA(B22),_xlfn.FORMULATEXT(B22),"")</f>
        <v>=COUNT(G4:G23)</v>
      </c>
      <c r="F22" s="5" t="s">
        <v>339</v>
      </c>
      <c r="G22" s="5">
        <v>20.100000000000001</v>
      </c>
      <c r="H22" s="106">
        <v>499</v>
      </c>
      <c r="I22" s="107">
        <f t="shared" si="6"/>
        <v>-3.5849999999999973</v>
      </c>
      <c r="J22" s="107">
        <f t="shared" si="7"/>
        <v>154.64999999999998</v>
      </c>
      <c r="K22" s="107">
        <f t="shared" si="0"/>
        <v>-554.42024999999956</v>
      </c>
      <c r="L22" s="107">
        <f t="shared" si="1"/>
        <v>12.852224999999981</v>
      </c>
      <c r="M22" s="107">
        <f t="shared" si="2"/>
        <v>23916.622499999994</v>
      </c>
      <c r="N22" s="107">
        <f t="shared" si="8"/>
        <v>554.45457886927056</v>
      </c>
      <c r="O22" s="107">
        <f t="shared" si="3"/>
        <v>44143.934061833526</v>
      </c>
      <c r="P22" s="107">
        <f t="shared" si="4"/>
        <v>-55.454578869270563</v>
      </c>
      <c r="Q22" s="107">
        <f t="shared" si="5"/>
        <v>3075.2103175681491</v>
      </c>
    </row>
    <row r="23" spans="1:17" x14ac:dyDescent="0.25">
      <c r="A23" s="24" t="s">
        <v>297</v>
      </c>
      <c r="B23" s="34">
        <f>B22-1</f>
        <v>19</v>
      </c>
      <c r="C23" t="str">
        <f t="shared" ref="C23:C27" ca="1" si="9">IF(_xlfn.ISFORMULA(B23),_xlfn.FORMULATEXT(B23),"")</f>
        <v>=B22-1</v>
      </c>
      <c r="F23" s="5" t="s">
        <v>341</v>
      </c>
      <c r="G23" s="5">
        <v>23</v>
      </c>
      <c r="H23" s="106">
        <v>379</v>
      </c>
      <c r="I23" s="107">
        <f t="shared" si="6"/>
        <v>-0.68499999999999872</v>
      </c>
      <c r="J23" s="107">
        <f t="shared" si="7"/>
        <v>34.649999999999977</v>
      </c>
      <c r="K23" s="107">
        <f t="shared" si="0"/>
        <v>-23.73524999999994</v>
      </c>
      <c r="L23" s="107">
        <f t="shared" si="1"/>
        <v>0.46922499999999823</v>
      </c>
      <c r="M23" s="107">
        <f t="shared" si="2"/>
        <v>1200.6224999999984</v>
      </c>
      <c r="N23" s="107">
        <f t="shared" si="8"/>
        <v>384.49550530695979</v>
      </c>
      <c r="O23" s="107">
        <f t="shared" si="3"/>
        <v>1611.6615963511344</v>
      </c>
      <c r="P23" s="107">
        <f t="shared" si="4"/>
        <v>-5.4955053069597852</v>
      </c>
      <c r="Q23" s="107">
        <f t="shared" si="5"/>
        <v>30.200578578823162</v>
      </c>
    </row>
    <row r="24" spans="1:17" x14ac:dyDescent="0.25">
      <c r="A24" s="24" t="s">
        <v>99</v>
      </c>
      <c r="B24" s="34">
        <f>AVERAGE(G4:G23)</f>
        <v>23.684999999999999</v>
      </c>
      <c r="C24" t="str">
        <f t="shared" ca="1" si="9"/>
        <v>=AVERAGE(G4:G23)</v>
      </c>
      <c r="I24" s="108">
        <f t="shared" ref="I24:K24" si="10">SUM(I4:I23)</f>
        <v>2.1316282072803006E-14</v>
      </c>
      <c r="J24" s="108">
        <f t="shared" si="10"/>
        <v>-4.5474735088646412E-13</v>
      </c>
      <c r="K24" s="108">
        <f t="shared" si="10"/>
        <v>-6457.5949999999984</v>
      </c>
      <c r="L24" s="108">
        <f t="shared" ref="L24:M24" si="11">SUM(L4:L23)</f>
        <v>110.18549999999996</v>
      </c>
      <c r="M24" s="108">
        <f t="shared" si="11"/>
        <v>469792.55000000005</v>
      </c>
      <c r="N24" s="109"/>
      <c r="O24" s="108">
        <f>SUM(O4:O23)</f>
        <v>378457.53918641742</v>
      </c>
      <c r="P24" s="108"/>
      <c r="Q24" s="108">
        <f>SUM(Q4:Q23)</f>
        <v>91335.010813582558</v>
      </c>
    </row>
    <row r="25" spans="1:17" x14ac:dyDescent="0.25">
      <c r="A25" s="24" t="s">
        <v>108</v>
      </c>
      <c r="B25" s="33">
        <f>AVERAGE(H4:H23)</f>
        <v>344.35</v>
      </c>
      <c r="C25" t="str">
        <f t="shared" ca="1" si="9"/>
        <v>=AVERAGE(H4:H23)</v>
      </c>
      <c r="M25" s="8" t="s">
        <v>193</v>
      </c>
      <c r="O25" s="8" t="s">
        <v>266</v>
      </c>
      <c r="P25" s="8"/>
      <c r="Q25" s="8" t="s">
        <v>192</v>
      </c>
    </row>
    <row r="26" spans="1:17" x14ac:dyDescent="0.25">
      <c r="A26" s="24" t="s">
        <v>298</v>
      </c>
      <c r="B26" s="34">
        <f>_xlfn.STDEV.S(G4:G23)</f>
        <v>2.4081604685122753</v>
      </c>
      <c r="C26" t="str">
        <f t="shared" ca="1" si="9"/>
        <v>=STDEV.S(G4:G23)</v>
      </c>
    </row>
    <row r="27" spans="1:17" x14ac:dyDescent="0.25">
      <c r="A27" s="24" t="s">
        <v>298</v>
      </c>
      <c r="B27" s="34">
        <f>SQRT(L24/B23)</f>
        <v>2.4081604685122753</v>
      </c>
      <c r="C27" t="str">
        <f t="shared" ca="1" si="9"/>
        <v>=SQRT(L24/B23)</v>
      </c>
    </row>
    <row r="28" spans="1:17" x14ac:dyDescent="0.25">
      <c r="A28" s="24" t="s">
        <v>299</v>
      </c>
      <c r="B28" s="34">
        <f>_xlfn.STDEV.S(H4:H23)</f>
        <v>157.24478905264402</v>
      </c>
      <c r="C28" t="str">
        <f t="shared" ref="C28:C57" ca="1" si="12">IF(_xlfn.ISFORMULA(B28),_xlfn.FORMULATEXT(B28),"")</f>
        <v>=STDEV.S(H4:H23)</v>
      </c>
    </row>
    <row r="29" spans="1:17" x14ac:dyDescent="0.25">
      <c r="A29" s="24" t="s">
        <v>299</v>
      </c>
      <c r="B29" s="34">
        <f>SQRT(M24/B23)</f>
        <v>157.24478905264405</v>
      </c>
      <c r="C29" t="str">
        <f t="shared" ca="1" si="12"/>
        <v>=SQRT(M24/B23)</v>
      </c>
    </row>
    <row r="30" spans="1:17" ht="18" x14ac:dyDescent="0.35">
      <c r="A30" s="91" t="s">
        <v>365</v>
      </c>
      <c r="B30" s="34">
        <f>K24/B23</f>
        <v>-339.8734210526315</v>
      </c>
      <c r="C30" t="str">
        <f t="shared" ca="1" si="12"/>
        <v>=K24/B23</v>
      </c>
      <c r="D30" t="s">
        <v>301</v>
      </c>
    </row>
    <row r="31" spans="1:17" ht="18" x14ac:dyDescent="0.35">
      <c r="A31" s="91" t="s">
        <v>365</v>
      </c>
      <c r="B31" s="34">
        <f>_xlfn.COVARIANCE.S(H4:H23,G4:G23)</f>
        <v>-339.8734210526315</v>
      </c>
      <c r="C31" t="str">
        <f t="shared" ca="1" si="12"/>
        <v>=COVARIANCE.S(H4:H23,G4:G23)</v>
      </c>
    </row>
    <row r="32" spans="1:17" ht="18" x14ac:dyDescent="0.35">
      <c r="A32" s="91" t="s">
        <v>302</v>
      </c>
      <c r="B32" s="34">
        <f>B31/PRODUCT(B26:B28)</f>
        <v>-0.37270918447307722</v>
      </c>
      <c r="C32" t="str">
        <f t="shared" ca="1" si="12"/>
        <v>=B31/PRODUCT(B26:B28)</v>
      </c>
      <c r="D32" t="s">
        <v>303</v>
      </c>
    </row>
    <row r="33" spans="1:4" ht="18" x14ac:dyDescent="0.35">
      <c r="A33" s="91" t="s">
        <v>302</v>
      </c>
      <c r="B33" s="34">
        <f>CORREL(H4:H23,G4:G23)</f>
        <v>-0.89754352429951367</v>
      </c>
      <c r="C33" t="str">
        <f t="shared" ca="1" si="12"/>
        <v>=CORREL(H4:H23,G4:G23)</v>
      </c>
    </row>
    <row r="34" spans="1:4" ht="18" x14ac:dyDescent="0.35">
      <c r="A34" s="91" t="s">
        <v>302</v>
      </c>
      <c r="B34" s="34">
        <f>PEARSON(H4:H23,G4:G23)</f>
        <v>-0.89754352429951367</v>
      </c>
      <c r="C34" t="str">
        <f t="shared" ca="1" si="12"/>
        <v>=PEARSON(H4:H23,G4:G23)</v>
      </c>
    </row>
    <row r="35" spans="1:4" ht="18" x14ac:dyDescent="0.35">
      <c r="A35" s="91" t="s">
        <v>302</v>
      </c>
      <c r="B35" s="34">
        <f>SIGN(B36)*SQRT(B50)</f>
        <v>-0.89754352429951367</v>
      </c>
      <c r="C35" t="str">
        <f t="shared" ca="1" si="12"/>
        <v>=SIGN(B36)*SQRT(B50)</v>
      </c>
    </row>
    <row r="36" spans="1:4" ht="18" x14ac:dyDescent="0.35">
      <c r="A36" s="91" t="s">
        <v>179</v>
      </c>
      <c r="B36" s="34">
        <f>K24/L24</f>
        <v>-58.606577090452014</v>
      </c>
      <c r="C36" t="str">
        <f t="shared" ca="1" si="12"/>
        <v>=K24/L24</v>
      </c>
      <c r="D36" t="s">
        <v>305</v>
      </c>
    </row>
    <row r="37" spans="1:4" ht="18" x14ac:dyDescent="0.35">
      <c r="A37" s="91" t="s">
        <v>179</v>
      </c>
      <c r="B37" s="34">
        <f>SLOPE(H4:H23,G4:G23)</f>
        <v>-58.606577090452014</v>
      </c>
      <c r="C37" t="str">
        <f t="shared" ca="1" si="12"/>
        <v>=SLOPE(H4:H23,G4:G23)</v>
      </c>
    </row>
    <row r="38" spans="1:4" ht="18" x14ac:dyDescent="0.35">
      <c r="A38" s="91" t="s">
        <v>181</v>
      </c>
      <c r="B38" s="45">
        <f>B25-B36*B24</f>
        <v>1732.4467783873561</v>
      </c>
      <c r="C38" t="str">
        <f t="shared" ca="1" si="12"/>
        <v>=B25-B36*B24</v>
      </c>
      <c r="D38" t="s">
        <v>306</v>
      </c>
    </row>
    <row r="39" spans="1:4" ht="18" x14ac:dyDescent="0.35">
      <c r="A39" s="91" t="s">
        <v>181</v>
      </c>
      <c r="B39" s="34">
        <f>INTERCEPT(H4:H23,G4:G23)</f>
        <v>1732.4467783873561</v>
      </c>
      <c r="C39" t="str">
        <f t="shared" ca="1" si="12"/>
        <v>=INTERCEPT(H4:H23,G4:G23)</v>
      </c>
    </row>
    <row r="40" spans="1:4" ht="18" x14ac:dyDescent="0.35">
      <c r="A40" s="91" t="s">
        <v>307</v>
      </c>
      <c r="B40" s="107">
        <f>M24</f>
        <v>469792.55000000005</v>
      </c>
      <c r="C40" t="str">
        <f t="shared" ca="1" si="12"/>
        <v>=M24</v>
      </c>
      <c r="D40" t="s">
        <v>308</v>
      </c>
    </row>
    <row r="41" spans="1:4" x14ac:dyDescent="0.25">
      <c r="A41" s="91" t="s">
        <v>307</v>
      </c>
      <c r="B41" s="107">
        <f>SUMPRODUCT((H4:H23-B25)^2)</f>
        <v>469792.55000000005</v>
      </c>
      <c r="C41" t="str">
        <f t="shared" ca="1" si="12"/>
        <v>=SUMPRODUCT((H4:H23-B25)^2)</v>
      </c>
    </row>
    <row r="42" spans="1:4" x14ac:dyDescent="0.25">
      <c r="A42" s="91" t="s">
        <v>309</v>
      </c>
      <c r="B42" s="34"/>
      <c r="C42" t="str">
        <f t="shared" ca="1" si="12"/>
        <v/>
      </c>
    </row>
    <row r="43" spans="1:4" x14ac:dyDescent="0.25">
      <c r="A43" s="91" t="s">
        <v>310</v>
      </c>
      <c r="B43" s="107">
        <f>O24</f>
        <v>378457.53918641742</v>
      </c>
      <c r="C43" t="str">
        <f t="shared" ca="1" si="12"/>
        <v>=O24</v>
      </c>
      <c r="D43" t="s">
        <v>311</v>
      </c>
    </row>
    <row r="44" spans="1:4" x14ac:dyDescent="0.25">
      <c r="A44" s="91" t="s">
        <v>310</v>
      </c>
      <c r="B44" s="110">
        <f>SUMPRODUCT((G4:G23*B36+B38-B25)^2)</f>
        <v>378457.53918641742</v>
      </c>
      <c r="C44" t="str">
        <f t="shared" ca="1" si="12"/>
        <v>=SUMPRODUCT((G4:G23*B36+B38-B25)^2)</v>
      </c>
    </row>
    <row r="45" spans="1:4" x14ac:dyDescent="0.25">
      <c r="A45" s="91" t="s">
        <v>312</v>
      </c>
      <c r="B45" s="107">
        <f>B40-B43</f>
        <v>91335.01081358263</v>
      </c>
      <c r="C45" t="str">
        <f t="shared" ca="1" si="12"/>
        <v>=B40-B43</v>
      </c>
      <c r="D45" t="s">
        <v>313</v>
      </c>
    </row>
    <row r="46" spans="1:4" x14ac:dyDescent="0.25">
      <c r="A46" s="91" t="s">
        <v>312</v>
      </c>
      <c r="B46" s="110">
        <f>SUMPRODUCT((H4:H23-N4:N23)^2)</f>
        <v>91335.010813582558</v>
      </c>
      <c r="C46" t="str">
        <f t="shared" ca="1" si="12"/>
        <v>=SUMPRODUCT((H4:H23-N4:N23)^2)</v>
      </c>
    </row>
    <row r="47" spans="1:4" x14ac:dyDescent="0.25">
      <c r="A47" s="91" t="s">
        <v>312</v>
      </c>
      <c r="B47" s="107">
        <f>Q24</f>
        <v>91335.010813582558</v>
      </c>
      <c r="C47" t="str">
        <f t="shared" ca="1" si="12"/>
        <v>=Q24</v>
      </c>
    </row>
    <row r="48" spans="1:4" ht="18" x14ac:dyDescent="0.35">
      <c r="A48" s="60" t="s">
        <v>374</v>
      </c>
      <c r="B48" s="34">
        <f>B43/B41</f>
        <v>0.80558437801199145</v>
      </c>
      <c r="C48" t="str">
        <f t="shared" ca="1" si="12"/>
        <v>=B43/B41</v>
      </c>
      <c r="D48" t="s">
        <v>316</v>
      </c>
    </row>
    <row r="49" spans="1:3" x14ac:dyDescent="0.25">
      <c r="A49" s="91" t="s">
        <v>315</v>
      </c>
      <c r="B49" s="34">
        <f>RSQ(H4:H23,G4:G23)</f>
        <v>0.80558437801199145</v>
      </c>
      <c r="C49" t="str">
        <f t="shared" ca="1" si="12"/>
        <v>=RSQ(H4:H23,G4:G23)</v>
      </c>
    </row>
    <row r="50" spans="1:3" x14ac:dyDescent="0.25">
      <c r="A50" s="91" t="s">
        <v>315</v>
      </c>
      <c r="B50" s="34">
        <f>B34^2</f>
        <v>0.80558437801199168</v>
      </c>
      <c r="C50" t="str">
        <f t="shared" ca="1" si="12"/>
        <v>=B34^2</v>
      </c>
    </row>
    <row r="51" spans="1:3" x14ac:dyDescent="0.25">
      <c r="A51" s="91" t="s">
        <v>315</v>
      </c>
      <c r="B51" s="34">
        <f>1-B45/B40</f>
        <v>0.80558437801199145</v>
      </c>
      <c r="C51" t="str">
        <f t="shared" ca="1" si="12"/>
        <v>=1-B45/B40</v>
      </c>
    </row>
    <row r="52" spans="1:3" x14ac:dyDescent="0.25">
      <c r="A52" s="24"/>
      <c r="B52" s="34"/>
      <c r="C52" t="str">
        <f t="shared" ca="1" si="12"/>
        <v/>
      </c>
    </row>
    <row r="53" spans="1:3" x14ac:dyDescent="0.25">
      <c r="A53" s="24"/>
      <c r="B53" s="34"/>
      <c r="C53" t="str">
        <f t="shared" ca="1" si="12"/>
        <v/>
      </c>
    </row>
    <row r="54" spans="1:3" x14ac:dyDescent="0.25">
      <c r="A54" s="24"/>
      <c r="B54" s="34"/>
      <c r="C54" t="str">
        <f t="shared" ca="1" si="12"/>
        <v/>
      </c>
    </row>
    <row r="55" spans="1:3" x14ac:dyDescent="0.25">
      <c r="A55" s="24"/>
      <c r="B55" s="34"/>
      <c r="C55" t="str">
        <f t="shared" ca="1" si="12"/>
        <v/>
      </c>
    </row>
    <row r="56" spans="1:3" x14ac:dyDescent="0.25">
      <c r="A56" s="24"/>
      <c r="B56" s="34"/>
      <c r="C56" t="str">
        <f t="shared" ca="1" si="12"/>
        <v/>
      </c>
    </row>
    <row r="57" spans="1:3" x14ac:dyDescent="0.25">
      <c r="A57" s="24"/>
      <c r="B57" s="34"/>
      <c r="C57" t="str">
        <f t="shared" ca="1" si="12"/>
        <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7"/>
  <sheetViews>
    <sheetView zoomScale="97" zoomScaleNormal="97" workbookViewId="0">
      <selection activeCell="H13" sqref="H13"/>
    </sheetView>
  </sheetViews>
  <sheetFormatPr defaultRowHeight="15" x14ac:dyDescent="0.25"/>
  <cols>
    <col min="1" max="2" width="25" customWidth="1"/>
    <col min="4" max="5" width="25" customWidth="1"/>
    <col min="7" max="8" width="25" customWidth="1"/>
  </cols>
  <sheetData>
    <row r="1" spans="1:3" x14ac:dyDescent="0.25">
      <c r="A1" t="s">
        <v>0</v>
      </c>
    </row>
    <row r="2" spans="1:3" x14ac:dyDescent="0.25">
      <c r="A2" t="s">
        <v>1</v>
      </c>
    </row>
    <row r="3" spans="1:3" x14ac:dyDescent="0.25">
      <c r="A3" t="s">
        <v>2</v>
      </c>
    </row>
    <row r="4" spans="1:3" x14ac:dyDescent="0.25">
      <c r="A4" t="s">
        <v>3</v>
      </c>
    </row>
    <row r="5" spans="1:3" x14ac:dyDescent="0.25">
      <c r="A5" t="s">
        <v>4</v>
      </c>
    </row>
    <row r="6" spans="1:3" x14ac:dyDescent="0.25">
      <c r="A6" t="s">
        <v>5</v>
      </c>
    </row>
    <row r="7" spans="1:3" x14ac:dyDescent="0.25">
      <c r="A7" s="8" t="s">
        <v>16</v>
      </c>
    </row>
    <row r="10" spans="1:3" ht="30" x14ac:dyDescent="0.25">
      <c r="A10" s="1" t="s">
        <v>6</v>
      </c>
      <c r="B10" s="2"/>
    </row>
    <row r="12" spans="1:3" x14ac:dyDescent="0.25">
      <c r="A12" s="3" t="s">
        <v>7</v>
      </c>
      <c r="B12" s="3" t="s">
        <v>8</v>
      </c>
      <c r="C12" s="4"/>
    </row>
    <row r="13" spans="1:3" x14ac:dyDescent="0.25">
      <c r="A13" s="5">
        <v>8</v>
      </c>
      <c r="B13" s="5">
        <v>85</v>
      </c>
    </row>
    <row r="14" spans="1:3" x14ac:dyDescent="0.25">
      <c r="A14" s="5">
        <v>24</v>
      </c>
      <c r="B14" s="5">
        <v>99</v>
      </c>
    </row>
    <row r="15" spans="1:3" x14ac:dyDescent="0.25">
      <c r="A15" s="5">
        <v>4</v>
      </c>
      <c r="B15" s="5">
        <v>62</v>
      </c>
    </row>
    <row r="16" spans="1:3" x14ac:dyDescent="0.25">
      <c r="A16" s="5">
        <v>21</v>
      </c>
      <c r="B16" s="5">
        <v>92</v>
      </c>
    </row>
    <row r="17" spans="1:2" x14ac:dyDescent="0.25">
      <c r="A17" s="5">
        <v>9</v>
      </c>
      <c r="B17" s="5">
        <v>100</v>
      </c>
    </row>
    <row r="18" spans="1:2" x14ac:dyDescent="0.25">
      <c r="A18" s="5">
        <v>16</v>
      </c>
      <c r="B18" s="5">
        <v>88</v>
      </c>
    </row>
    <row r="19" spans="1:2" x14ac:dyDescent="0.25">
      <c r="A19" s="5">
        <v>9</v>
      </c>
      <c r="B19" s="5">
        <v>75</v>
      </c>
    </row>
    <row r="20" spans="1:2" x14ac:dyDescent="0.25">
      <c r="A20" s="5">
        <v>16</v>
      </c>
      <c r="B20" s="5">
        <v>88</v>
      </c>
    </row>
    <row r="21" spans="1:2" x14ac:dyDescent="0.25">
      <c r="A21" s="5">
        <v>1</v>
      </c>
      <c r="B21" s="5">
        <v>25</v>
      </c>
    </row>
    <row r="22" spans="1:2" x14ac:dyDescent="0.25">
      <c r="A22" s="5">
        <v>8</v>
      </c>
      <c r="B22" s="5">
        <v>78</v>
      </c>
    </row>
    <row r="23" spans="1:2" x14ac:dyDescent="0.25">
      <c r="A23" s="5">
        <v>10</v>
      </c>
      <c r="B23" s="5">
        <v>82</v>
      </c>
    </row>
    <row r="24" spans="1:2" x14ac:dyDescent="0.25">
      <c r="A24" s="5">
        <v>15</v>
      </c>
      <c r="B24" s="5">
        <v>92</v>
      </c>
    </row>
    <row r="25" spans="1:2" x14ac:dyDescent="0.25">
      <c r="A25" s="5">
        <v>8</v>
      </c>
      <c r="B25" s="5">
        <v>55</v>
      </c>
    </row>
    <row r="26" spans="1:2" x14ac:dyDescent="0.25">
      <c r="A26" s="5">
        <v>10</v>
      </c>
      <c r="B26" s="5">
        <v>84</v>
      </c>
    </row>
    <row r="27" spans="1:2" x14ac:dyDescent="0.25">
      <c r="A27" s="5">
        <v>9</v>
      </c>
      <c r="B27" s="5">
        <v>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27"/>
  <sheetViews>
    <sheetView zoomScale="97" zoomScaleNormal="97" workbookViewId="0">
      <selection activeCell="A7" sqref="A7"/>
    </sheetView>
  </sheetViews>
  <sheetFormatPr defaultRowHeight="15" x14ac:dyDescent="0.25"/>
  <cols>
    <col min="1" max="2" width="25" customWidth="1"/>
    <col min="4" max="5" width="25" customWidth="1"/>
  </cols>
  <sheetData>
    <row r="1" spans="1:3" x14ac:dyDescent="0.25">
      <c r="A1" t="s">
        <v>0</v>
      </c>
    </row>
    <row r="2" spans="1:3" x14ac:dyDescent="0.25">
      <c r="A2" t="s">
        <v>1</v>
      </c>
    </row>
    <row r="3" spans="1:3" x14ac:dyDescent="0.25">
      <c r="A3" t="s">
        <v>2</v>
      </c>
    </row>
    <row r="4" spans="1:3" x14ac:dyDescent="0.25">
      <c r="A4" t="s">
        <v>3</v>
      </c>
    </row>
    <row r="5" spans="1:3" x14ac:dyDescent="0.25">
      <c r="A5" t="s">
        <v>4</v>
      </c>
    </row>
    <row r="6" spans="1:3" x14ac:dyDescent="0.25">
      <c r="A6" t="s">
        <v>5</v>
      </c>
    </row>
    <row r="7" spans="1:3" x14ac:dyDescent="0.25">
      <c r="A7" s="8" t="s">
        <v>16</v>
      </c>
    </row>
    <row r="10" spans="1:3" ht="30" x14ac:dyDescent="0.25">
      <c r="A10" s="1" t="s">
        <v>9</v>
      </c>
      <c r="B10" s="2"/>
    </row>
    <row r="12" spans="1:3" x14ac:dyDescent="0.25">
      <c r="A12" s="3" t="s">
        <v>10</v>
      </c>
      <c r="B12" s="3" t="s">
        <v>11</v>
      </c>
      <c r="C12" s="4"/>
    </row>
    <row r="13" spans="1:3" x14ac:dyDescent="0.25">
      <c r="A13" s="5">
        <v>2</v>
      </c>
      <c r="B13" s="5">
        <v>2.9</v>
      </c>
    </row>
    <row r="14" spans="1:3" x14ac:dyDescent="0.25">
      <c r="A14" s="5">
        <v>3</v>
      </c>
      <c r="B14" s="5">
        <v>4</v>
      </c>
    </row>
    <row r="15" spans="1:3" x14ac:dyDescent="0.25">
      <c r="A15" s="5">
        <v>8</v>
      </c>
      <c r="B15" s="5">
        <v>2</v>
      </c>
    </row>
    <row r="16" spans="1:3" x14ac:dyDescent="0.25">
      <c r="A16" s="5">
        <v>2</v>
      </c>
      <c r="B16" s="5">
        <v>2.5</v>
      </c>
    </row>
    <row r="17" spans="1:2" x14ac:dyDescent="0.25">
      <c r="A17" s="5">
        <v>0</v>
      </c>
      <c r="B17" s="5">
        <v>3.8</v>
      </c>
    </row>
    <row r="18" spans="1:2" x14ac:dyDescent="0.25">
      <c r="A18" s="5">
        <v>1</v>
      </c>
      <c r="B18" s="5">
        <v>3.3</v>
      </c>
    </row>
    <row r="19" spans="1:2" x14ac:dyDescent="0.25">
      <c r="A19" s="5">
        <v>3</v>
      </c>
      <c r="B19" s="5">
        <v>1.8</v>
      </c>
    </row>
    <row r="20" spans="1:2" x14ac:dyDescent="0.25">
      <c r="A20" s="5">
        <v>3</v>
      </c>
      <c r="B20" s="5">
        <v>1.2</v>
      </c>
    </row>
    <row r="21" spans="1:2" x14ac:dyDescent="0.25">
      <c r="A21" s="5">
        <v>2</v>
      </c>
      <c r="B21" s="5">
        <v>2.4</v>
      </c>
    </row>
    <row r="22" spans="1:2" x14ac:dyDescent="0.25">
      <c r="A22" s="5">
        <v>1</v>
      </c>
      <c r="B22" s="5">
        <v>2.8</v>
      </c>
    </row>
    <row r="23" spans="1:2" x14ac:dyDescent="0.25">
      <c r="A23" s="5">
        <v>10</v>
      </c>
      <c r="B23" s="5">
        <v>0</v>
      </c>
    </row>
    <row r="24" spans="1:2" x14ac:dyDescent="0.25">
      <c r="A24" s="5">
        <v>0</v>
      </c>
      <c r="B24" s="5">
        <v>3.4</v>
      </c>
    </row>
    <row r="25" spans="1:2" x14ac:dyDescent="0.25">
      <c r="A25" s="5">
        <v>2</v>
      </c>
      <c r="B25" s="5">
        <v>4</v>
      </c>
    </row>
    <row r="26" spans="1:2" x14ac:dyDescent="0.25">
      <c r="A26" s="5">
        <v>0</v>
      </c>
      <c r="B26" s="5">
        <v>3.6</v>
      </c>
    </row>
    <row r="27" spans="1:2" x14ac:dyDescent="0.25">
      <c r="A27" s="5">
        <v>2</v>
      </c>
      <c r="B27" s="5">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zoomScale="97" zoomScaleNormal="97" workbookViewId="0">
      <selection activeCell="A7" sqref="A7"/>
    </sheetView>
  </sheetViews>
  <sheetFormatPr defaultRowHeight="15" x14ac:dyDescent="0.25"/>
  <cols>
    <col min="1" max="2" width="25" customWidth="1"/>
    <col min="4" max="5" width="25" customWidth="1"/>
  </cols>
  <sheetData>
    <row r="1" spans="1:3" x14ac:dyDescent="0.25">
      <c r="A1" t="s">
        <v>0</v>
      </c>
    </row>
    <row r="2" spans="1:3" x14ac:dyDescent="0.25">
      <c r="A2" t="s">
        <v>1</v>
      </c>
    </row>
    <row r="3" spans="1:3" x14ac:dyDescent="0.25">
      <c r="A3" t="s">
        <v>2</v>
      </c>
    </row>
    <row r="4" spans="1:3" x14ac:dyDescent="0.25">
      <c r="A4" t="s">
        <v>3</v>
      </c>
    </row>
    <row r="5" spans="1:3" x14ac:dyDescent="0.25">
      <c r="A5" t="s">
        <v>4</v>
      </c>
    </row>
    <row r="6" spans="1:3" x14ac:dyDescent="0.25">
      <c r="A6" t="s">
        <v>5</v>
      </c>
    </row>
    <row r="7" spans="1:3" x14ac:dyDescent="0.25">
      <c r="A7" s="8" t="s">
        <v>16</v>
      </c>
    </row>
    <row r="10" spans="1:3" ht="30" x14ac:dyDescent="0.25">
      <c r="A10" s="1" t="s">
        <v>9</v>
      </c>
      <c r="B10" s="2"/>
    </row>
    <row r="12" spans="1:3" x14ac:dyDescent="0.25">
      <c r="A12" s="3" t="s">
        <v>10</v>
      </c>
      <c r="B12" s="3" t="s">
        <v>11</v>
      </c>
      <c r="C12" s="4"/>
    </row>
    <row r="13" spans="1:3" x14ac:dyDescent="0.25">
      <c r="A13" s="5">
        <v>2</v>
      </c>
      <c r="B13" s="5">
        <v>2.9</v>
      </c>
    </row>
    <row r="14" spans="1:3" x14ac:dyDescent="0.25">
      <c r="A14" s="5">
        <v>3</v>
      </c>
      <c r="B14" s="5">
        <v>4</v>
      </c>
    </row>
    <row r="15" spans="1:3" x14ac:dyDescent="0.25">
      <c r="A15" s="5">
        <v>8</v>
      </c>
      <c r="B15" s="5">
        <v>2</v>
      </c>
    </row>
    <row r="16" spans="1:3" x14ac:dyDescent="0.25">
      <c r="A16" s="5">
        <v>2</v>
      </c>
      <c r="B16" s="5">
        <v>2.5</v>
      </c>
    </row>
    <row r="17" spans="1:2" x14ac:dyDescent="0.25">
      <c r="A17" s="5">
        <v>0</v>
      </c>
      <c r="B17" s="5">
        <v>3.8</v>
      </c>
    </row>
    <row r="18" spans="1:2" x14ac:dyDescent="0.25">
      <c r="A18" s="5">
        <v>1</v>
      </c>
      <c r="B18" s="5">
        <v>3.3</v>
      </c>
    </row>
    <row r="19" spans="1:2" x14ac:dyDescent="0.25">
      <c r="A19" s="5">
        <v>3</v>
      </c>
      <c r="B19" s="5">
        <v>1.8</v>
      </c>
    </row>
    <row r="20" spans="1:2" x14ac:dyDescent="0.25">
      <c r="A20" s="5">
        <v>3</v>
      </c>
      <c r="B20" s="5">
        <v>1.2</v>
      </c>
    </row>
    <row r="21" spans="1:2" x14ac:dyDescent="0.25">
      <c r="A21" s="5">
        <v>2</v>
      </c>
      <c r="B21" s="5">
        <v>2.4</v>
      </c>
    </row>
    <row r="22" spans="1:2" x14ac:dyDescent="0.25">
      <c r="A22" s="5">
        <v>1</v>
      </c>
      <c r="B22" s="5">
        <v>2.8</v>
      </c>
    </row>
    <row r="23" spans="1:2" x14ac:dyDescent="0.25">
      <c r="A23" s="5">
        <v>10</v>
      </c>
      <c r="B23" s="5">
        <v>0</v>
      </c>
    </row>
    <row r="24" spans="1:2" x14ac:dyDescent="0.25">
      <c r="A24" s="5">
        <v>0</v>
      </c>
      <c r="B24" s="5">
        <v>3.4</v>
      </c>
    </row>
    <row r="25" spans="1:2" x14ac:dyDescent="0.25">
      <c r="A25" s="5">
        <v>2</v>
      </c>
      <c r="B25" s="5">
        <v>4</v>
      </c>
    </row>
    <row r="26" spans="1:2" x14ac:dyDescent="0.25">
      <c r="A26" s="5">
        <v>0</v>
      </c>
      <c r="B26" s="5">
        <v>3.6</v>
      </c>
    </row>
    <row r="27" spans="1:2" x14ac:dyDescent="0.25">
      <c r="A27" s="5">
        <v>2</v>
      </c>
      <c r="B27" s="5">
        <v>3.8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27"/>
  <sheetViews>
    <sheetView zoomScale="93" zoomScaleNormal="93" workbookViewId="0">
      <selection activeCell="A7" sqref="A7"/>
    </sheetView>
  </sheetViews>
  <sheetFormatPr defaultRowHeight="15" x14ac:dyDescent="0.25"/>
  <cols>
    <col min="1" max="1" width="26.85546875" customWidth="1"/>
    <col min="2" max="2" width="25" customWidth="1"/>
    <col min="4" max="5" width="25" customWidth="1"/>
    <col min="7" max="8" width="25" customWidth="1"/>
  </cols>
  <sheetData>
    <row r="1" spans="1:2" x14ac:dyDescent="0.25">
      <c r="A1" t="s">
        <v>0</v>
      </c>
    </row>
    <row r="2" spans="1:2" x14ac:dyDescent="0.25">
      <c r="A2" t="s">
        <v>1</v>
      </c>
    </row>
    <row r="3" spans="1:2" x14ac:dyDescent="0.25">
      <c r="A3" t="s">
        <v>2</v>
      </c>
    </row>
    <row r="4" spans="1:2" x14ac:dyDescent="0.25">
      <c r="A4" t="s">
        <v>3</v>
      </c>
    </row>
    <row r="5" spans="1:2" x14ac:dyDescent="0.25">
      <c r="A5" t="s">
        <v>4</v>
      </c>
    </row>
    <row r="6" spans="1:2" x14ac:dyDescent="0.25">
      <c r="A6" t="s">
        <v>5</v>
      </c>
    </row>
    <row r="7" spans="1:2" x14ac:dyDescent="0.25">
      <c r="A7" s="8" t="s">
        <v>16</v>
      </c>
    </row>
    <row r="10" spans="1:2" x14ac:dyDescent="0.25">
      <c r="A10" s="1" t="s">
        <v>6</v>
      </c>
      <c r="B10" s="2"/>
    </row>
    <row r="12" spans="1:2" x14ac:dyDescent="0.25">
      <c r="A12" s="3" t="s">
        <v>12</v>
      </c>
      <c r="B12" s="3" t="s">
        <v>13</v>
      </c>
    </row>
    <row r="13" spans="1:2" x14ac:dyDescent="0.25">
      <c r="A13" s="5">
        <v>12</v>
      </c>
      <c r="B13" s="6">
        <v>1560000</v>
      </c>
    </row>
    <row r="14" spans="1:2" x14ac:dyDescent="0.25">
      <c r="A14" s="5">
        <v>1</v>
      </c>
      <c r="B14" s="6">
        <v>60000</v>
      </c>
    </row>
    <row r="15" spans="1:2" x14ac:dyDescent="0.25">
      <c r="A15" s="5">
        <v>15</v>
      </c>
      <c r="B15" s="6">
        <v>1950000</v>
      </c>
    </row>
    <row r="16" spans="1:2" x14ac:dyDescent="0.25">
      <c r="A16" s="5">
        <v>18</v>
      </c>
      <c r="B16" s="6">
        <v>900000</v>
      </c>
    </row>
    <row r="17" spans="1:2" x14ac:dyDescent="0.25">
      <c r="A17" s="5">
        <v>16</v>
      </c>
      <c r="B17" s="6">
        <v>1760000</v>
      </c>
    </row>
    <row r="18" spans="1:2" x14ac:dyDescent="0.25">
      <c r="A18" s="5">
        <v>1</v>
      </c>
      <c r="B18" s="6">
        <v>50000</v>
      </c>
    </row>
    <row r="19" spans="1:2" x14ac:dyDescent="0.25">
      <c r="A19" s="5">
        <v>13</v>
      </c>
      <c r="B19" s="6">
        <v>1950000</v>
      </c>
    </row>
    <row r="20" spans="1:2" x14ac:dyDescent="0.25">
      <c r="A20" s="5">
        <v>22</v>
      </c>
      <c r="B20" s="6">
        <v>2860000</v>
      </c>
    </row>
    <row r="21" spans="1:2" x14ac:dyDescent="0.25">
      <c r="A21" s="5">
        <v>20</v>
      </c>
      <c r="B21" s="6">
        <v>1600000</v>
      </c>
    </row>
    <row r="22" spans="1:2" x14ac:dyDescent="0.25">
      <c r="A22" s="5">
        <v>1</v>
      </c>
      <c r="B22" s="6">
        <v>120000</v>
      </c>
    </row>
    <row r="23" spans="1:2" x14ac:dyDescent="0.25">
      <c r="A23" s="5">
        <v>4</v>
      </c>
      <c r="B23" s="6">
        <v>480000</v>
      </c>
    </row>
    <row r="24" spans="1:2" x14ac:dyDescent="0.25">
      <c r="A24" s="5">
        <v>11</v>
      </c>
      <c r="B24" s="6">
        <v>880000</v>
      </c>
    </row>
    <row r="25" spans="1:2" x14ac:dyDescent="0.25">
      <c r="A25" s="5">
        <v>24</v>
      </c>
      <c r="B25" s="6">
        <v>3600000</v>
      </c>
    </row>
    <row r="26" spans="1:2" x14ac:dyDescent="0.25">
      <c r="A26" s="5">
        <v>8</v>
      </c>
      <c r="B26" s="6">
        <v>1040000</v>
      </c>
    </row>
    <row r="27" spans="1:2" x14ac:dyDescent="0.25">
      <c r="A27" s="5">
        <v>23</v>
      </c>
      <c r="B27" s="6">
        <v>2530000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7"/>
  <sheetViews>
    <sheetView zoomScale="93" zoomScaleNormal="93" workbookViewId="0">
      <selection activeCell="A7" sqref="A7"/>
    </sheetView>
  </sheetViews>
  <sheetFormatPr defaultRowHeight="15" x14ac:dyDescent="0.25"/>
  <cols>
    <col min="1" max="1" width="26.85546875" customWidth="1"/>
    <col min="2" max="2" width="25" customWidth="1"/>
    <col min="4" max="5" width="25" customWidth="1"/>
    <col min="7" max="8" width="25" customWidth="1"/>
  </cols>
  <sheetData>
    <row r="1" spans="1:2" x14ac:dyDescent="0.25">
      <c r="A1" t="s">
        <v>0</v>
      </c>
    </row>
    <row r="2" spans="1:2" x14ac:dyDescent="0.25">
      <c r="A2" t="s">
        <v>1</v>
      </c>
    </row>
    <row r="3" spans="1:2" x14ac:dyDescent="0.25">
      <c r="A3" t="s">
        <v>2</v>
      </c>
    </row>
    <row r="4" spans="1:2" x14ac:dyDescent="0.25">
      <c r="A4" t="s">
        <v>3</v>
      </c>
    </row>
    <row r="5" spans="1:2" x14ac:dyDescent="0.25">
      <c r="A5" t="s">
        <v>4</v>
      </c>
    </row>
    <row r="6" spans="1:2" x14ac:dyDescent="0.25">
      <c r="A6" t="s">
        <v>5</v>
      </c>
    </row>
    <row r="7" spans="1:2" x14ac:dyDescent="0.25">
      <c r="A7" s="8" t="s">
        <v>16</v>
      </c>
    </row>
    <row r="10" spans="1:2" x14ac:dyDescent="0.25">
      <c r="A10" s="1" t="s">
        <v>6</v>
      </c>
      <c r="B10" s="2"/>
    </row>
    <row r="12" spans="1:2" x14ac:dyDescent="0.25">
      <c r="A12" s="3" t="s">
        <v>12</v>
      </c>
      <c r="B12" s="3" t="s">
        <v>13</v>
      </c>
    </row>
    <row r="13" spans="1:2" x14ac:dyDescent="0.25">
      <c r="A13" s="5">
        <v>12</v>
      </c>
      <c r="B13" s="6">
        <v>1560000</v>
      </c>
    </row>
    <row r="14" spans="1:2" x14ac:dyDescent="0.25">
      <c r="A14" s="5">
        <v>1</v>
      </c>
      <c r="B14" s="6">
        <v>60000</v>
      </c>
    </row>
    <row r="15" spans="1:2" x14ac:dyDescent="0.25">
      <c r="A15" s="5">
        <v>15</v>
      </c>
      <c r="B15" s="6">
        <v>1950000</v>
      </c>
    </row>
    <row r="16" spans="1:2" x14ac:dyDescent="0.25">
      <c r="A16" s="5">
        <v>18</v>
      </c>
      <c r="B16" s="6">
        <v>900000</v>
      </c>
    </row>
    <row r="17" spans="1:2" x14ac:dyDescent="0.25">
      <c r="A17" s="5">
        <v>16</v>
      </c>
      <c r="B17" s="6">
        <v>1760000</v>
      </c>
    </row>
    <row r="18" spans="1:2" x14ac:dyDescent="0.25">
      <c r="A18" s="5">
        <v>1</v>
      </c>
      <c r="B18" s="6">
        <v>50000</v>
      </c>
    </row>
    <row r="19" spans="1:2" x14ac:dyDescent="0.25">
      <c r="A19" s="5">
        <v>13</v>
      </c>
      <c r="B19" s="6">
        <v>1950000</v>
      </c>
    </row>
    <row r="20" spans="1:2" x14ac:dyDescent="0.25">
      <c r="A20" s="5">
        <v>22</v>
      </c>
      <c r="B20" s="6">
        <v>2860000</v>
      </c>
    </row>
    <row r="21" spans="1:2" x14ac:dyDescent="0.25">
      <c r="A21" s="5">
        <v>20</v>
      </c>
      <c r="B21" s="6">
        <v>1600000</v>
      </c>
    </row>
    <row r="22" spans="1:2" x14ac:dyDescent="0.25">
      <c r="A22" s="5">
        <v>1</v>
      </c>
      <c r="B22" s="6">
        <v>120000</v>
      </c>
    </row>
    <row r="23" spans="1:2" x14ac:dyDescent="0.25">
      <c r="A23" s="5">
        <v>4</v>
      </c>
      <c r="B23" s="6">
        <v>480000</v>
      </c>
    </row>
    <row r="24" spans="1:2" x14ac:dyDescent="0.25">
      <c r="A24" s="5">
        <v>11</v>
      </c>
      <c r="B24" s="6">
        <v>880000</v>
      </c>
    </row>
    <row r="25" spans="1:2" x14ac:dyDescent="0.25">
      <c r="A25" s="5">
        <v>24</v>
      </c>
      <c r="B25" s="6">
        <v>3600000</v>
      </c>
    </row>
    <row r="26" spans="1:2" x14ac:dyDescent="0.25">
      <c r="A26" s="5">
        <v>8</v>
      </c>
      <c r="B26" s="6">
        <v>1040000</v>
      </c>
    </row>
    <row r="27" spans="1:2" x14ac:dyDescent="0.25">
      <c r="A27" s="5">
        <v>23</v>
      </c>
      <c r="B27" s="6">
        <v>2530000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201"/>
  <sheetViews>
    <sheetView zoomScaleNormal="100" workbookViewId="0">
      <selection activeCell="E3" sqref="E3"/>
    </sheetView>
  </sheetViews>
  <sheetFormatPr defaultRowHeight="15" x14ac:dyDescent="0.25"/>
  <cols>
    <col min="1" max="1" width="13.5703125" bestFit="1" customWidth="1"/>
    <col min="2" max="2" width="13.28515625" bestFit="1" customWidth="1"/>
  </cols>
  <sheetData>
    <row r="1" spans="1:2" ht="31.5" x14ac:dyDescent="0.25">
      <c r="A1" s="7" t="s">
        <v>14</v>
      </c>
      <c r="B1" s="7" t="s">
        <v>15</v>
      </c>
    </row>
    <row r="2" spans="1:2" x14ac:dyDescent="0.25">
      <c r="A2" s="5">
        <v>21</v>
      </c>
      <c r="B2" s="6">
        <v>45.9</v>
      </c>
    </row>
    <row r="3" spans="1:2" x14ac:dyDescent="0.25">
      <c r="A3" s="5">
        <v>57</v>
      </c>
      <c r="B3" s="6">
        <v>19.95</v>
      </c>
    </row>
    <row r="4" spans="1:2" x14ac:dyDescent="0.25">
      <c r="A4" s="5">
        <v>25</v>
      </c>
      <c r="B4" s="6">
        <v>21.95</v>
      </c>
    </row>
    <row r="5" spans="1:2" x14ac:dyDescent="0.25">
      <c r="A5" s="5">
        <v>38</v>
      </c>
      <c r="B5" s="6">
        <v>19.95</v>
      </c>
    </row>
    <row r="6" spans="1:2" x14ac:dyDescent="0.25">
      <c r="A6" s="5">
        <v>22</v>
      </c>
      <c r="B6" s="6">
        <v>79.8</v>
      </c>
    </row>
    <row r="7" spans="1:2" x14ac:dyDescent="0.25">
      <c r="A7" s="5">
        <v>29</v>
      </c>
      <c r="B7" s="6">
        <v>79.8</v>
      </c>
    </row>
    <row r="8" spans="1:2" x14ac:dyDescent="0.25">
      <c r="A8" s="5">
        <v>18</v>
      </c>
      <c r="B8" s="6">
        <v>59.849999999999994</v>
      </c>
    </row>
    <row r="9" spans="1:2" x14ac:dyDescent="0.25">
      <c r="A9" s="5">
        <v>64</v>
      </c>
      <c r="B9" s="6">
        <v>139.65</v>
      </c>
    </row>
    <row r="10" spans="1:2" x14ac:dyDescent="0.25">
      <c r="A10" s="5">
        <v>27</v>
      </c>
      <c r="B10" s="6">
        <v>119.69999999999999</v>
      </c>
    </row>
    <row r="11" spans="1:2" x14ac:dyDescent="0.25">
      <c r="A11" s="5">
        <v>22</v>
      </c>
      <c r="B11" s="6">
        <v>43.9</v>
      </c>
    </row>
    <row r="12" spans="1:2" x14ac:dyDescent="0.25">
      <c r="A12" s="5">
        <v>39</v>
      </c>
      <c r="B12" s="6">
        <v>43.9</v>
      </c>
    </row>
    <row r="13" spans="1:2" x14ac:dyDescent="0.25">
      <c r="A13" s="5">
        <v>61</v>
      </c>
      <c r="B13" s="6">
        <v>99.75</v>
      </c>
    </row>
    <row r="14" spans="1:2" x14ac:dyDescent="0.25">
      <c r="A14" s="5">
        <v>18</v>
      </c>
      <c r="B14" s="6">
        <v>114.75</v>
      </c>
    </row>
    <row r="15" spans="1:2" x14ac:dyDescent="0.25">
      <c r="A15" s="5">
        <v>22</v>
      </c>
      <c r="B15" s="6">
        <v>91.8</v>
      </c>
    </row>
    <row r="16" spans="1:2" x14ac:dyDescent="0.25">
      <c r="A16" s="5">
        <v>52</v>
      </c>
      <c r="B16" s="6">
        <v>114.75</v>
      </c>
    </row>
    <row r="17" spans="1:2" x14ac:dyDescent="0.25">
      <c r="A17" s="5">
        <v>22</v>
      </c>
      <c r="B17" s="6">
        <v>22.95</v>
      </c>
    </row>
    <row r="18" spans="1:2" x14ac:dyDescent="0.25">
      <c r="A18" s="5">
        <v>18</v>
      </c>
      <c r="B18" s="6">
        <v>124.75</v>
      </c>
    </row>
    <row r="19" spans="1:2" x14ac:dyDescent="0.25">
      <c r="A19" s="5">
        <v>55</v>
      </c>
      <c r="B19" s="6">
        <v>19.95</v>
      </c>
    </row>
    <row r="20" spans="1:2" x14ac:dyDescent="0.25">
      <c r="A20" s="5">
        <v>20</v>
      </c>
      <c r="B20" s="6">
        <v>87.8</v>
      </c>
    </row>
    <row r="21" spans="1:2" x14ac:dyDescent="0.25">
      <c r="A21" s="5">
        <v>42</v>
      </c>
      <c r="B21" s="6">
        <v>22.95</v>
      </c>
    </row>
    <row r="22" spans="1:2" x14ac:dyDescent="0.25">
      <c r="A22" s="5">
        <v>30</v>
      </c>
      <c r="B22" s="6">
        <v>299.5</v>
      </c>
    </row>
    <row r="23" spans="1:2" x14ac:dyDescent="0.25">
      <c r="A23" s="5">
        <v>64</v>
      </c>
      <c r="B23" s="6">
        <v>19.95</v>
      </c>
    </row>
    <row r="24" spans="1:2" x14ac:dyDescent="0.25">
      <c r="A24" s="5">
        <v>63</v>
      </c>
      <c r="B24" s="6">
        <v>99.75</v>
      </c>
    </row>
    <row r="25" spans="1:2" x14ac:dyDescent="0.25">
      <c r="A25" s="5">
        <v>41</v>
      </c>
      <c r="B25" s="6">
        <v>39.9</v>
      </c>
    </row>
    <row r="26" spans="1:2" x14ac:dyDescent="0.25">
      <c r="A26" s="5">
        <v>21</v>
      </c>
      <c r="B26" s="6">
        <v>65.849999999999994</v>
      </c>
    </row>
    <row r="27" spans="1:2" x14ac:dyDescent="0.25">
      <c r="A27" s="5">
        <v>63</v>
      </c>
      <c r="B27" s="6">
        <v>24.95</v>
      </c>
    </row>
    <row r="28" spans="1:2" x14ac:dyDescent="0.25">
      <c r="A28" s="5">
        <v>54</v>
      </c>
      <c r="B28" s="6">
        <v>21.95</v>
      </c>
    </row>
    <row r="29" spans="1:2" x14ac:dyDescent="0.25">
      <c r="A29" s="5">
        <v>18</v>
      </c>
      <c r="B29" s="6">
        <v>19.95</v>
      </c>
    </row>
    <row r="30" spans="1:2" x14ac:dyDescent="0.25">
      <c r="A30" s="5">
        <v>26</v>
      </c>
      <c r="B30" s="6">
        <v>91.8</v>
      </c>
    </row>
    <row r="31" spans="1:2" x14ac:dyDescent="0.25">
      <c r="A31" s="5">
        <v>59</v>
      </c>
      <c r="B31" s="6">
        <v>65.849999999999994</v>
      </c>
    </row>
    <row r="32" spans="1:2" x14ac:dyDescent="0.25">
      <c r="A32" s="5">
        <v>30</v>
      </c>
      <c r="B32" s="6">
        <v>39.9</v>
      </c>
    </row>
    <row r="33" spans="1:2" x14ac:dyDescent="0.25">
      <c r="A33" s="5">
        <v>64</v>
      </c>
      <c r="B33" s="6">
        <v>43.9</v>
      </c>
    </row>
    <row r="34" spans="1:2" x14ac:dyDescent="0.25">
      <c r="A34" s="5">
        <v>30</v>
      </c>
      <c r="B34" s="6">
        <v>65.849999999999994</v>
      </c>
    </row>
    <row r="35" spans="1:2" x14ac:dyDescent="0.25">
      <c r="A35" s="5">
        <v>41</v>
      </c>
      <c r="B35" s="6">
        <v>43.9</v>
      </c>
    </row>
    <row r="36" spans="1:2" x14ac:dyDescent="0.25">
      <c r="A36" s="5">
        <v>23</v>
      </c>
      <c r="B36" s="6">
        <v>99.75</v>
      </c>
    </row>
    <row r="37" spans="1:2" x14ac:dyDescent="0.25">
      <c r="A37" s="5">
        <v>52</v>
      </c>
      <c r="B37" s="6">
        <v>29.95</v>
      </c>
    </row>
    <row r="38" spans="1:2" x14ac:dyDescent="0.25">
      <c r="A38" s="5">
        <v>18</v>
      </c>
      <c r="B38" s="6">
        <v>65.849999999999994</v>
      </c>
    </row>
    <row r="39" spans="1:2" x14ac:dyDescent="0.25">
      <c r="A39" s="5">
        <v>32</v>
      </c>
      <c r="B39" s="6">
        <v>22.95</v>
      </c>
    </row>
    <row r="40" spans="1:2" x14ac:dyDescent="0.25">
      <c r="A40" s="5">
        <v>22</v>
      </c>
      <c r="B40" s="6">
        <v>19.95</v>
      </c>
    </row>
    <row r="41" spans="1:2" x14ac:dyDescent="0.25">
      <c r="A41" s="5">
        <v>29</v>
      </c>
      <c r="B41" s="6">
        <v>99.75</v>
      </c>
    </row>
    <row r="42" spans="1:2" x14ac:dyDescent="0.25">
      <c r="A42" s="5">
        <v>25</v>
      </c>
      <c r="B42" s="6">
        <v>124.75</v>
      </c>
    </row>
    <row r="43" spans="1:2" x14ac:dyDescent="0.25">
      <c r="A43" s="5">
        <v>63</v>
      </c>
      <c r="B43" s="6">
        <v>21.95</v>
      </c>
    </row>
    <row r="44" spans="1:2" x14ac:dyDescent="0.25">
      <c r="A44" s="5">
        <v>26</v>
      </c>
      <c r="B44" s="6">
        <v>174.65</v>
      </c>
    </row>
    <row r="45" spans="1:2" x14ac:dyDescent="0.25">
      <c r="A45" s="5">
        <v>31</v>
      </c>
      <c r="B45" s="6">
        <v>29.95</v>
      </c>
    </row>
    <row r="46" spans="1:2" x14ac:dyDescent="0.25">
      <c r="A46" s="5">
        <v>23</v>
      </c>
      <c r="B46" s="6">
        <v>149.75</v>
      </c>
    </row>
    <row r="47" spans="1:2" x14ac:dyDescent="0.25">
      <c r="A47" s="5">
        <v>42</v>
      </c>
      <c r="B47" s="6">
        <v>29.95</v>
      </c>
    </row>
    <row r="48" spans="1:2" x14ac:dyDescent="0.25">
      <c r="A48" s="5">
        <v>28</v>
      </c>
      <c r="B48" s="6">
        <v>45.9</v>
      </c>
    </row>
    <row r="49" spans="1:2" x14ac:dyDescent="0.25">
      <c r="A49" s="5">
        <v>23</v>
      </c>
      <c r="B49" s="6">
        <v>160.65</v>
      </c>
    </row>
    <row r="50" spans="1:2" x14ac:dyDescent="0.25">
      <c r="A50" s="5">
        <v>19</v>
      </c>
      <c r="B50" s="6">
        <v>160.65</v>
      </c>
    </row>
    <row r="51" spans="1:2" x14ac:dyDescent="0.25">
      <c r="A51" s="5">
        <v>37</v>
      </c>
      <c r="B51" s="6">
        <v>119.69999999999999</v>
      </c>
    </row>
    <row r="52" spans="1:2" x14ac:dyDescent="0.25">
      <c r="A52" s="5">
        <v>38</v>
      </c>
      <c r="B52" s="6">
        <v>43.9</v>
      </c>
    </row>
    <row r="53" spans="1:2" x14ac:dyDescent="0.25">
      <c r="A53" s="5">
        <v>50</v>
      </c>
      <c r="B53" s="6">
        <v>119.69999999999999</v>
      </c>
    </row>
    <row r="54" spans="1:2" x14ac:dyDescent="0.25">
      <c r="A54" s="5">
        <v>26</v>
      </c>
      <c r="B54" s="6">
        <v>65.849999999999994</v>
      </c>
    </row>
    <row r="55" spans="1:2" x14ac:dyDescent="0.25">
      <c r="A55" s="5">
        <v>33</v>
      </c>
      <c r="B55" s="6">
        <v>22.95</v>
      </c>
    </row>
    <row r="56" spans="1:2" x14ac:dyDescent="0.25">
      <c r="A56" s="5">
        <v>59</v>
      </c>
      <c r="B56" s="6">
        <v>65.849999999999994</v>
      </c>
    </row>
    <row r="57" spans="1:2" x14ac:dyDescent="0.25">
      <c r="A57" s="5">
        <v>32</v>
      </c>
      <c r="B57" s="6">
        <v>109.75</v>
      </c>
    </row>
    <row r="58" spans="1:2" x14ac:dyDescent="0.25">
      <c r="A58" s="5">
        <v>27</v>
      </c>
      <c r="B58" s="6">
        <v>114.75</v>
      </c>
    </row>
    <row r="59" spans="1:2" x14ac:dyDescent="0.25">
      <c r="A59" s="5">
        <v>54</v>
      </c>
      <c r="B59" s="6">
        <v>249.5</v>
      </c>
    </row>
    <row r="60" spans="1:2" x14ac:dyDescent="0.25">
      <c r="A60" s="5">
        <v>63</v>
      </c>
      <c r="B60" s="6">
        <v>109.75</v>
      </c>
    </row>
    <row r="61" spans="1:2" x14ac:dyDescent="0.25">
      <c r="A61" s="5">
        <v>48</v>
      </c>
      <c r="B61" s="6">
        <v>114.75</v>
      </c>
    </row>
    <row r="62" spans="1:2" x14ac:dyDescent="0.25">
      <c r="A62" s="5">
        <v>29</v>
      </c>
      <c r="B62" s="6">
        <v>114.75</v>
      </c>
    </row>
    <row r="63" spans="1:2" x14ac:dyDescent="0.25">
      <c r="A63" s="5">
        <v>38</v>
      </c>
      <c r="B63" s="6">
        <v>119.8</v>
      </c>
    </row>
    <row r="64" spans="1:2" x14ac:dyDescent="0.25">
      <c r="A64" s="5">
        <v>24</v>
      </c>
      <c r="B64" s="6">
        <v>29.95</v>
      </c>
    </row>
    <row r="65" spans="1:2" x14ac:dyDescent="0.25">
      <c r="A65" s="5">
        <v>51</v>
      </c>
      <c r="B65" s="6">
        <v>114.75</v>
      </c>
    </row>
    <row r="66" spans="1:2" x14ac:dyDescent="0.25">
      <c r="A66" s="5">
        <v>25</v>
      </c>
      <c r="B66" s="6">
        <v>209.65</v>
      </c>
    </row>
    <row r="67" spans="1:2" x14ac:dyDescent="0.25">
      <c r="A67" s="5">
        <v>65</v>
      </c>
      <c r="B67" s="6">
        <v>114.75</v>
      </c>
    </row>
    <row r="68" spans="1:2" x14ac:dyDescent="0.25">
      <c r="A68" s="5">
        <v>35</v>
      </c>
      <c r="B68" s="6">
        <v>59.849999999999994</v>
      </c>
    </row>
    <row r="69" spans="1:2" x14ac:dyDescent="0.25">
      <c r="A69" s="5">
        <v>35</v>
      </c>
      <c r="B69" s="6">
        <v>124.75</v>
      </c>
    </row>
    <row r="70" spans="1:2" x14ac:dyDescent="0.25">
      <c r="A70" s="5">
        <v>21</v>
      </c>
      <c r="B70" s="6">
        <v>39.9</v>
      </c>
    </row>
    <row r="71" spans="1:2" x14ac:dyDescent="0.25">
      <c r="A71" s="5">
        <v>47</v>
      </c>
      <c r="B71" s="6">
        <v>124.75</v>
      </c>
    </row>
    <row r="72" spans="1:2" x14ac:dyDescent="0.25">
      <c r="A72" s="5">
        <v>62</v>
      </c>
      <c r="B72" s="6">
        <v>24.95</v>
      </c>
    </row>
    <row r="73" spans="1:2" x14ac:dyDescent="0.25">
      <c r="A73" s="5">
        <v>63</v>
      </c>
      <c r="B73" s="6">
        <v>22.95</v>
      </c>
    </row>
    <row r="74" spans="1:2" x14ac:dyDescent="0.25">
      <c r="A74" s="5">
        <v>23</v>
      </c>
      <c r="B74" s="6">
        <v>249.5</v>
      </c>
    </row>
    <row r="75" spans="1:2" x14ac:dyDescent="0.25">
      <c r="A75" s="5">
        <v>59</v>
      </c>
      <c r="B75" s="6">
        <v>59.849999999999994</v>
      </c>
    </row>
    <row r="76" spans="1:2" x14ac:dyDescent="0.25">
      <c r="A76" s="5">
        <v>48</v>
      </c>
      <c r="B76" s="6">
        <v>43.9</v>
      </c>
    </row>
    <row r="77" spans="1:2" x14ac:dyDescent="0.25">
      <c r="A77" s="5">
        <v>57</v>
      </c>
      <c r="B77" s="6">
        <v>19.95</v>
      </c>
    </row>
    <row r="78" spans="1:2" x14ac:dyDescent="0.25">
      <c r="A78" s="5">
        <v>19</v>
      </c>
      <c r="B78" s="6">
        <v>29.95</v>
      </c>
    </row>
    <row r="79" spans="1:2" x14ac:dyDescent="0.25">
      <c r="A79" s="5">
        <v>48</v>
      </c>
      <c r="B79" s="6">
        <v>19.95</v>
      </c>
    </row>
    <row r="80" spans="1:2" x14ac:dyDescent="0.25">
      <c r="A80" s="5">
        <v>21</v>
      </c>
      <c r="B80" s="6">
        <v>65.849999999999994</v>
      </c>
    </row>
    <row r="81" spans="1:2" x14ac:dyDescent="0.25">
      <c r="A81" s="5">
        <v>40</v>
      </c>
      <c r="B81" s="6">
        <v>22.95</v>
      </c>
    </row>
    <row r="82" spans="1:2" x14ac:dyDescent="0.25">
      <c r="A82" s="5">
        <v>25</v>
      </c>
      <c r="B82" s="6">
        <v>79.8</v>
      </c>
    </row>
    <row r="83" spans="1:2" x14ac:dyDescent="0.25">
      <c r="A83" s="5">
        <v>59</v>
      </c>
      <c r="B83" s="6">
        <v>79.8</v>
      </c>
    </row>
    <row r="84" spans="1:2" x14ac:dyDescent="0.25">
      <c r="A84" s="5">
        <v>57</v>
      </c>
      <c r="B84" s="6">
        <v>114.75</v>
      </c>
    </row>
    <row r="85" spans="1:2" x14ac:dyDescent="0.25">
      <c r="A85" s="5">
        <v>56</v>
      </c>
      <c r="B85" s="6">
        <v>22.95</v>
      </c>
    </row>
    <row r="86" spans="1:2" x14ac:dyDescent="0.25">
      <c r="A86" s="5">
        <v>19</v>
      </c>
      <c r="B86" s="6">
        <v>19.95</v>
      </c>
    </row>
    <row r="87" spans="1:2" x14ac:dyDescent="0.25">
      <c r="A87" s="5">
        <v>54</v>
      </c>
      <c r="B87" s="6">
        <v>109.75</v>
      </c>
    </row>
    <row r="88" spans="1:2" x14ac:dyDescent="0.25">
      <c r="A88" s="5">
        <v>65</v>
      </c>
      <c r="B88" s="6">
        <v>59.9</v>
      </c>
    </row>
    <row r="89" spans="1:2" x14ac:dyDescent="0.25">
      <c r="A89" s="5">
        <v>25</v>
      </c>
      <c r="B89" s="6">
        <v>43.9</v>
      </c>
    </row>
    <row r="90" spans="1:2" x14ac:dyDescent="0.25">
      <c r="A90" s="5">
        <v>30</v>
      </c>
      <c r="B90" s="6">
        <v>39.9</v>
      </c>
    </row>
    <row r="91" spans="1:2" x14ac:dyDescent="0.25">
      <c r="A91" s="5">
        <v>57</v>
      </c>
      <c r="B91" s="6">
        <v>209.65</v>
      </c>
    </row>
    <row r="92" spans="1:2" x14ac:dyDescent="0.25">
      <c r="A92" s="5">
        <v>43</v>
      </c>
      <c r="B92" s="6">
        <v>19.95</v>
      </c>
    </row>
    <row r="93" spans="1:2" x14ac:dyDescent="0.25">
      <c r="A93" s="5">
        <v>44</v>
      </c>
      <c r="B93" s="6">
        <v>79.8</v>
      </c>
    </row>
    <row r="94" spans="1:2" x14ac:dyDescent="0.25">
      <c r="A94" s="5">
        <v>21</v>
      </c>
      <c r="B94" s="6">
        <v>124.75</v>
      </c>
    </row>
    <row r="95" spans="1:2" x14ac:dyDescent="0.25">
      <c r="A95" s="5">
        <v>20</v>
      </c>
      <c r="B95" s="6">
        <v>24.95</v>
      </c>
    </row>
    <row r="96" spans="1:2" x14ac:dyDescent="0.25">
      <c r="A96" s="5">
        <v>49</v>
      </c>
      <c r="B96" s="6">
        <v>160.65</v>
      </c>
    </row>
    <row r="97" spans="1:2" x14ac:dyDescent="0.25">
      <c r="A97" s="5">
        <v>37</v>
      </c>
      <c r="B97" s="6">
        <v>65.849999999999994</v>
      </c>
    </row>
    <row r="98" spans="1:2" x14ac:dyDescent="0.25">
      <c r="A98" s="5">
        <v>26</v>
      </c>
      <c r="B98" s="6">
        <v>137.69999999999999</v>
      </c>
    </row>
    <row r="99" spans="1:2" x14ac:dyDescent="0.25">
      <c r="A99" s="5">
        <v>62</v>
      </c>
      <c r="B99" s="6">
        <v>29.95</v>
      </c>
    </row>
    <row r="100" spans="1:2" x14ac:dyDescent="0.25">
      <c r="A100" s="5">
        <v>38</v>
      </c>
      <c r="B100" s="6">
        <v>119.69999999999999</v>
      </c>
    </row>
    <row r="101" spans="1:2" x14ac:dyDescent="0.25">
      <c r="A101" s="5">
        <v>55</v>
      </c>
      <c r="B101" s="6">
        <v>19.95</v>
      </c>
    </row>
    <row r="102" spans="1:2" x14ac:dyDescent="0.25">
      <c r="A102" s="5">
        <v>24</v>
      </c>
      <c r="B102" s="6">
        <v>39.9</v>
      </c>
    </row>
    <row r="103" spans="1:2" x14ac:dyDescent="0.25">
      <c r="A103" s="5">
        <v>30</v>
      </c>
      <c r="B103" s="6">
        <v>114.75</v>
      </c>
    </row>
    <row r="104" spans="1:2" x14ac:dyDescent="0.25">
      <c r="A104" s="5">
        <v>39</v>
      </c>
      <c r="B104" s="6">
        <v>21.95</v>
      </c>
    </row>
    <row r="105" spans="1:2" x14ac:dyDescent="0.25">
      <c r="A105" s="5">
        <v>59</v>
      </c>
      <c r="B105" s="6">
        <v>179.7</v>
      </c>
    </row>
    <row r="106" spans="1:2" x14ac:dyDescent="0.25">
      <c r="A106" s="5">
        <v>26</v>
      </c>
      <c r="B106" s="6">
        <v>39.9</v>
      </c>
    </row>
    <row r="107" spans="1:2" x14ac:dyDescent="0.25">
      <c r="A107" s="5">
        <v>33</v>
      </c>
      <c r="B107" s="6">
        <v>24.95</v>
      </c>
    </row>
    <row r="108" spans="1:2" x14ac:dyDescent="0.25">
      <c r="A108" s="5">
        <v>20</v>
      </c>
      <c r="B108" s="6">
        <v>99.8</v>
      </c>
    </row>
    <row r="109" spans="1:2" x14ac:dyDescent="0.25">
      <c r="A109" s="5">
        <v>18</v>
      </c>
      <c r="B109" s="6">
        <v>87.8</v>
      </c>
    </row>
    <row r="110" spans="1:2" x14ac:dyDescent="0.25">
      <c r="A110" s="5">
        <v>19</v>
      </c>
      <c r="B110" s="6">
        <v>39.9</v>
      </c>
    </row>
    <row r="111" spans="1:2" x14ac:dyDescent="0.25">
      <c r="A111" s="5">
        <v>61</v>
      </c>
      <c r="B111" s="6">
        <v>65.849999999999994</v>
      </c>
    </row>
    <row r="112" spans="1:2" x14ac:dyDescent="0.25">
      <c r="A112" s="5">
        <v>39</v>
      </c>
      <c r="B112" s="6">
        <v>199.5</v>
      </c>
    </row>
    <row r="113" spans="1:2" x14ac:dyDescent="0.25">
      <c r="A113" s="5">
        <v>52</v>
      </c>
      <c r="B113" s="6">
        <v>21.95</v>
      </c>
    </row>
    <row r="114" spans="1:2" x14ac:dyDescent="0.25">
      <c r="A114" s="5">
        <v>20</v>
      </c>
      <c r="B114" s="6">
        <v>124.75</v>
      </c>
    </row>
    <row r="115" spans="1:2" x14ac:dyDescent="0.25">
      <c r="A115" s="5">
        <v>50</v>
      </c>
      <c r="B115" s="6">
        <v>29.95</v>
      </c>
    </row>
    <row r="116" spans="1:2" x14ac:dyDescent="0.25">
      <c r="A116" s="5">
        <v>29</v>
      </c>
      <c r="B116" s="6">
        <v>21.95</v>
      </c>
    </row>
    <row r="117" spans="1:2" x14ac:dyDescent="0.25">
      <c r="A117" s="5">
        <v>55</v>
      </c>
      <c r="B117" s="6">
        <v>119.8</v>
      </c>
    </row>
    <row r="118" spans="1:2" x14ac:dyDescent="0.25">
      <c r="A118" s="5">
        <v>18</v>
      </c>
      <c r="B118" s="6">
        <v>89.85</v>
      </c>
    </row>
    <row r="119" spans="1:2" x14ac:dyDescent="0.25">
      <c r="A119" s="5">
        <v>39</v>
      </c>
      <c r="B119" s="6">
        <v>65.849999999999994</v>
      </c>
    </row>
    <row r="120" spans="1:2" x14ac:dyDescent="0.25">
      <c r="A120" s="5">
        <v>35</v>
      </c>
      <c r="B120" s="6">
        <v>91.8</v>
      </c>
    </row>
    <row r="121" spans="1:2" x14ac:dyDescent="0.25">
      <c r="A121" s="5">
        <v>38</v>
      </c>
      <c r="B121" s="6">
        <v>149.69999999999999</v>
      </c>
    </row>
    <row r="122" spans="1:2" x14ac:dyDescent="0.25">
      <c r="A122" s="5">
        <v>20</v>
      </c>
      <c r="B122" s="6">
        <v>59.849999999999994</v>
      </c>
    </row>
    <row r="123" spans="1:2" x14ac:dyDescent="0.25">
      <c r="A123" s="5">
        <v>60</v>
      </c>
      <c r="B123" s="6">
        <v>131.69999999999999</v>
      </c>
    </row>
    <row r="124" spans="1:2" x14ac:dyDescent="0.25">
      <c r="A124" s="5">
        <v>61</v>
      </c>
      <c r="B124" s="6">
        <v>49.9</v>
      </c>
    </row>
    <row r="125" spans="1:2" x14ac:dyDescent="0.25">
      <c r="A125" s="5">
        <v>62</v>
      </c>
      <c r="B125" s="6">
        <v>43.9</v>
      </c>
    </row>
    <row r="126" spans="1:2" x14ac:dyDescent="0.25">
      <c r="A126" s="5">
        <v>21</v>
      </c>
      <c r="B126" s="6">
        <v>19.95</v>
      </c>
    </row>
    <row r="127" spans="1:2" x14ac:dyDescent="0.25">
      <c r="A127" s="5">
        <v>40</v>
      </c>
      <c r="B127" s="6">
        <v>21.95</v>
      </c>
    </row>
    <row r="128" spans="1:2" x14ac:dyDescent="0.25">
      <c r="A128" s="5">
        <v>25</v>
      </c>
      <c r="B128" s="6">
        <v>24.95</v>
      </c>
    </row>
    <row r="129" spans="1:2" x14ac:dyDescent="0.25">
      <c r="A129" s="5">
        <v>50</v>
      </c>
      <c r="B129" s="6">
        <v>39.9</v>
      </c>
    </row>
    <row r="130" spans="1:2" x14ac:dyDescent="0.25">
      <c r="A130" s="5">
        <v>24</v>
      </c>
      <c r="B130" s="6">
        <v>24.95</v>
      </c>
    </row>
    <row r="131" spans="1:2" x14ac:dyDescent="0.25">
      <c r="A131" s="5">
        <v>28</v>
      </c>
      <c r="B131" s="6">
        <v>114.75</v>
      </c>
    </row>
    <row r="132" spans="1:2" x14ac:dyDescent="0.25">
      <c r="A132" s="5">
        <v>22</v>
      </c>
      <c r="B132" s="6">
        <v>119.69999999999999</v>
      </c>
    </row>
    <row r="133" spans="1:2" x14ac:dyDescent="0.25">
      <c r="A133" s="5">
        <v>22</v>
      </c>
      <c r="B133" s="6">
        <v>43.9</v>
      </c>
    </row>
    <row r="134" spans="1:2" x14ac:dyDescent="0.25">
      <c r="A134" s="5">
        <v>27</v>
      </c>
      <c r="B134" s="6">
        <v>24.95</v>
      </c>
    </row>
    <row r="135" spans="1:2" x14ac:dyDescent="0.25">
      <c r="A135" s="5">
        <v>54</v>
      </c>
      <c r="B135" s="6">
        <v>174.65</v>
      </c>
    </row>
    <row r="136" spans="1:2" x14ac:dyDescent="0.25">
      <c r="A136" s="5">
        <v>25</v>
      </c>
      <c r="B136" s="6">
        <v>24.95</v>
      </c>
    </row>
    <row r="137" spans="1:2" x14ac:dyDescent="0.25">
      <c r="A137" s="5">
        <v>25</v>
      </c>
      <c r="B137" s="6">
        <v>49.9</v>
      </c>
    </row>
    <row r="138" spans="1:2" x14ac:dyDescent="0.25">
      <c r="A138" s="5">
        <v>30</v>
      </c>
      <c r="B138" s="6">
        <v>19.95</v>
      </c>
    </row>
    <row r="139" spans="1:2" x14ac:dyDescent="0.25">
      <c r="A139" s="5">
        <v>59</v>
      </c>
      <c r="B139" s="6">
        <v>39.9</v>
      </c>
    </row>
    <row r="140" spans="1:2" x14ac:dyDescent="0.25">
      <c r="A140" s="5">
        <v>51</v>
      </c>
      <c r="B140" s="6">
        <v>45.9</v>
      </c>
    </row>
    <row r="141" spans="1:2" x14ac:dyDescent="0.25">
      <c r="A141" s="5">
        <v>38</v>
      </c>
      <c r="B141" s="6">
        <v>179.7</v>
      </c>
    </row>
    <row r="142" spans="1:2" x14ac:dyDescent="0.25">
      <c r="A142" s="5">
        <v>28</v>
      </c>
      <c r="B142" s="6">
        <v>160.65</v>
      </c>
    </row>
    <row r="143" spans="1:2" x14ac:dyDescent="0.25">
      <c r="A143" s="5">
        <v>30</v>
      </c>
      <c r="B143" s="6">
        <v>21.95</v>
      </c>
    </row>
    <row r="144" spans="1:2" x14ac:dyDescent="0.25">
      <c r="A144" s="5">
        <v>43</v>
      </c>
      <c r="B144" s="6">
        <v>124.75</v>
      </c>
    </row>
    <row r="145" spans="1:2" x14ac:dyDescent="0.25">
      <c r="A145" s="5">
        <v>42</v>
      </c>
      <c r="B145" s="6">
        <v>89.85</v>
      </c>
    </row>
    <row r="146" spans="1:2" x14ac:dyDescent="0.25">
      <c r="A146" s="5">
        <v>24</v>
      </c>
      <c r="B146" s="6">
        <v>49.9</v>
      </c>
    </row>
    <row r="147" spans="1:2" x14ac:dyDescent="0.25">
      <c r="A147" s="5">
        <v>47</v>
      </c>
      <c r="B147" s="6">
        <v>22.95</v>
      </c>
    </row>
    <row r="148" spans="1:2" x14ac:dyDescent="0.25">
      <c r="A148" s="5">
        <v>23</v>
      </c>
      <c r="B148" s="6">
        <v>19.95</v>
      </c>
    </row>
    <row r="149" spans="1:2" x14ac:dyDescent="0.25">
      <c r="A149" s="5">
        <v>59</v>
      </c>
      <c r="B149" s="6">
        <v>99.75</v>
      </c>
    </row>
    <row r="150" spans="1:2" x14ac:dyDescent="0.25">
      <c r="A150" s="5">
        <v>22</v>
      </c>
      <c r="B150" s="6">
        <v>91.8</v>
      </c>
    </row>
    <row r="151" spans="1:2" x14ac:dyDescent="0.25">
      <c r="A151" s="5">
        <v>27</v>
      </c>
      <c r="B151" s="6">
        <v>49.9</v>
      </c>
    </row>
    <row r="152" spans="1:2" x14ac:dyDescent="0.25">
      <c r="A152" s="5">
        <v>65</v>
      </c>
      <c r="B152" s="6">
        <v>21.95</v>
      </c>
    </row>
    <row r="153" spans="1:2" x14ac:dyDescent="0.25">
      <c r="A153" s="5">
        <v>27</v>
      </c>
      <c r="B153" s="6">
        <v>45.9</v>
      </c>
    </row>
    <row r="154" spans="1:2" x14ac:dyDescent="0.25">
      <c r="A154" s="5">
        <v>27</v>
      </c>
      <c r="B154" s="6">
        <v>22.95</v>
      </c>
    </row>
    <row r="155" spans="1:2" x14ac:dyDescent="0.25">
      <c r="A155" s="5">
        <v>28</v>
      </c>
      <c r="B155" s="6">
        <v>45.9</v>
      </c>
    </row>
    <row r="156" spans="1:2" x14ac:dyDescent="0.25">
      <c r="A156" s="5">
        <v>22</v>
      </c>
      <c r="B156" s="6">
        <v>24.95</v>
      </c>
    </row>
    <row r="157" spans="1:2" x14ac:dyDescent="0.25">
      <c r="A157" s="5">
        <v>42</v>
      </c>
      <c r="B157" s="6">
        <v>39.9</v>
      </c>
    </row>
    <row r="158" spans="1:2" x14ac:dyDescent="0.25">
      <c r="A158" s="5">
        <v>25</v>
      </c>
      <c r="B158" s="6">
        <v>179.7</v>
      </c>
    </row>
    <row r="159" spans="1:2" x14ac:dyDescent="0.25">
      <c r="A159" s="5">
        <v>41</v>
      </c>
      <c r="B159" s="6">
        <v>21.95</v>
      </c>
    </row>
    <row r="160" spans="1:2" x14ac:dyDescent="0.25">
      <c r="A160" s="5">
        <v>46</v>
      </c>
      <c r="B160" s="6">
        <v>24.95</v>
      </c>
    </row>
    <row r="161" spans="1:2" x14ac:dyDescent="0.25">
      <c r="A161" s="5">
        <v>41</v>
      </c>
      <c r="B161" s="6">
        <v>74.849999999999994</v>
      </c>
    </row>
    <row r="162" spans="1:2" x14ac:dyDescent="0.25">
      <c r="A162" s="5">
        <v>29</v>
      </c>
      <c r="B162" s="6">
        <v>79.8</v>
      </c>
    </row>
    <row r="163" spans="1:2" x14ac:dyDescent="0.25">
      <c r="A163" s="5">
        <v>50</v>
      </c>
      <c r="B163" s="6">
        <v>19.95</v>
      </c>
    </row>
    <row r="164" spans="1:2" x14ac:dyDescent="0.25">
      <c r="A164" s="5">
        <v>50</v>
      </c>
      <c r="B164" s="6">
        <v>22.95</v>
      </c>
    </row>
    <row r="165" spans="1:2" x14ac:dyDescent="0.25">
      <c r="A165" s="5">
        <v>34</v>
      </c>
      <c r="B165" s="6">
        <v>45.9</v>
      </c>
    </row>
    <row r="166" spans="1:2" x14ac:dyDescent="0.25">
      <c r="A166" s="5">
        <v>24</v>
      </c>
      <c r="B166" s="6">
        <v>65.849999999999994</v>
      </c>
    </row>
    <row r="167" spans="1:2" x14ac:dyDescent="0.25">
      <c r="A167" s="5">
        <v>29</v>
      </c>
      <c r="B167" s="6">
        <v>139.65</v>
      </c>
    </row>
    <row r="168" spans="1:2" x14ac:dyDescent="0.25">
      <c r="A168" s="5">
        <v>35</v>
      </c>
      <c r="B168" s="6">
        <v>22.95</v>
      </c>
    </row>
    <row r="169" spans="1:2" x14ac:dyDescent="0.25">
      <c r="A169" s="5">
        <v>24</v>
      </c>
      <c r="B169" s="6">
        <v>39.9</v>
      </c>
    </row>
    <row r="170" spans="1:2" x14ac:dyDescent="0.25">
      <c r="A170" s="5">
        <v>23</v>
      </c>
      <c r="B170" s="6">
        <v>109.75</v>
      </c>
    </row>
    <row r="171" spans="1:2" x14ac:dyDescent="0.25">
      <c r="A171" s="5">
        <v>31</v>
      </c>
      <c r="B171" s="6">
        <v>160.65</v>
      </c>
    </row>
    <row r="172" spans="1:2" x14ac:dyDescent="0.25">
      <c r="A172" s="5">
        <v>24</v>
      </c>
      <c r="B172" s="6">
        <v>49.9</v>
      </c>
    </row>
    <row r="173" spans="1:2" x14ac:dyDescent="0.25">
      <c r="A173" s="5">
        <v>30</v>
      </c>
      <c r="B173" s="6">
        <v>22.95</v>
      </c>
    </row>
    <row r="174" spans="1:2" x14ac:dyDescent="0.25">
      <c r="A174" s="5">
        <v>22</v>
      </c>
      <c r="B174" s="6">
        <v>45.9</v>
      </c>
    </row>
    <row r="175" spans="1:2" x14ac:dyDescent="0.25">
      <c r="A175" s="5">
        <v>43</v>
      </c>
      <c r="B175" s="6">
        <v>68.849999999999994</v>
      </c>
    </row>
    <row r="176" spans="1:2" x14ac:dyDescent="0.25">
      <c r="A176" s="5">
        <v>55</v>
      </c>
      <c r="B176" s="6">
        <v>229.5</v>
      </c>
    </row>
    <row r="177" spans="1:2" x14ac:dyDescent="0.25">
      <c r="A177" s="5">
        <v>38</v>
      </c>
      <c r="B177" s="6">
        <v>29.95</v>
      </c>
    </row>
    <row r="178" spans="1:2" x14ac:dyDescent="0.25">
      <c r="A178" s="5">
        <v>28</v>
      </c>
      <c r="B178" s="6">
        <v>39.9</v>
      </c>
    </row>
    <row r="179" spans="1:2" x14ac:dyDescent="0.25">
      <c r="A179" s="5">
        <v>30</v>
      </c>
      <c r="B179" s="6">
        <v>43.9</v>
      </c>
    </row>
    <row r="180" spans="1:2" x14ac:dyDescent="0.25">
      <c r="A180" s="5">
        <v>35</v>
      </c>
      <c r="B180" s="6">
        <v>19.95</v>
      </c>
    </row>
    <row r="181" spans="1:2" x14ac:dyDescent="0.25">
      <c r="A181" s="5">
        <v>41</v>
      </c>
      <c r="B181" s="6">
        <v>59.9</v>
      </c>
    </row>
    <row r="182" spans="1:2" x14ac:dyDescent="0.25">
      <c r="A182" s="5">
        <v>28</v>
      </c>
      <c r="B182" s="6">
        <v>99.75</v>
      </c>
    </row>
    <row r="183" spans="1:2" x14ac:dyDescent="0.25">
      <c r="A183" s="5">
        <v>65</v>
      </c>
      <c r="B183" s="6">
        <v>174.65</v>
      </c>
    </row>
    <row r="184" spans="1:2" x14ac:dyDescent="0.25">
      <c r="A184" s="5">
        <v>20</v>
      </c>
      <c r="B184" s="6">
        <v>65.849999999999994</v>
      </c>
    </row>
    <row r="185" spans="1:2" x14ac:dyDescent="0.25">
      <c r="A185" s="5">
        <v>39</v>
      </c>
      <c r="B185" s="6">
        <v>124.75</v>
      </c>
    </row>
    <row r="186" spans="1:2" x14ac:dyDescent="0.25">
      <c r="A186" s="5">
        <v>19</v>
      </c>
      <c r="B186" s="6">
        <v>87.8</v>
      </c>
    </row>
    <row r="187" spans="1:2" x14ac:dyDescent="0.25">
      <c r="A187" s="5">
        <v>64</v>
      </c>
      <c r="B187" s="6">
        <v>229.5</v>
      </c>
    </row>
    <row r="188" spans="1:2" x14ac:dyDescent="0.25">
      <c r="A188" s="5">
        <v>42</v>
      </c>
      <c r="B188" s="6">
        <v>99.75</v>
      </c>
    </row>
    <row r="189" spans="1:2" x14ac:dyDescent="0.25">
      <c r="A189" s="5">
        <v>24</v>
      </c>
      <c r="B189" s="6">
        <v>19.95</v>
      </c>
    </row>
    <row r="190" spans="1:2" x14ac:dyDescent="0.25">
      <c r="A190" s="5">
        <v>24</v>
      </c>
      <c r="B190" s="6">
        <v>19.95</v>
      </c>
    </row>
    <row r="191" spans="1:2" x14ac:dyDescent="0.25">
      <c r="A191" s="5">
        <v>18</v>
      </c>
      <c r="B191" s="6">
        <v>99.8</v>
      </c>
    </row>
    <row r="192" spans="1:2" x14ac:dyDescent="0.25">
      <c r="A192" s="5">
        <v>36</v>
      </c>
      <c r="B192" s="6">
        <v>24.95</v>
      </c>
    </row>
    <row r="193" spans="1:2" x14ac:dyDescent="0.25">
      <c r="A193" s="5">
        <v>61</v>
      </c>
      <c r="B193" s="6">
        <v>114.75</v>
      </c>
    </row>
    <row r="194" spans="1:2" x14ac:dyDescent="0.25">
      <c r="A194" s="5">
        <v>22</v>
      </c>
      <c r="B194" s="6">
        <v>59.849999999999994</v>
      </c>
    </row>
    <row r="195" spans="1:2" x14ac:dyDescent="0.25">
      <c r="A195" s="5">
        <v>55</v>
      </c>
      <c r="B195" s="6">
        <v>43.9</v>
      </c>
    </row>
    <row r="196" spans="1:2" x14ac:dyDescent="0.25">
      <c r="A196" s="5">
        <v>27</v>
      </c>
      <c r="B196" s="6">
        <v>74.849999999999994</v>
      </c>
    </row>
    <row r="197" spans="1:2" x14ac:dyDescent="0.25">
      <c r="A197" s="5">
        <v>49</v>
      </c>
      <c r="B197" s="6">
        <v>19.95</v>
      </c>
    </row>
    <row r="198" spans="1:2" x14ac:dyDescent="0.25">
      <c r="A198" s="5">
        <v>29</v>
      </c>
      <c r="B198" s="6">
        <v>22.95</v>
      </c>
    </row>
    <row r="199" spans="1:2" x14ac:dyDescent="0.25">
      <c r="A199" s="5">
        <v>33</v>
      </c>
      <c r="B199" s="6">
        <v>153.65</v>
      </c>
    </row>
    <row r="200" spans="1:2" x14ac:dyDescent="0.25">
      <c r="A200" s="5">
        <v>52</v>
      </c>
      <c r="B200" s="6">
        <v>39.9</v>
      </c>
    </row>
    <row r="201" spans="1:2" x14ac:dyDescent="0.25">
      <c r="A201" s="5">
        <v>26</v>
      </c>
      <c r="B201" s="6">
        <v>131.69999999999999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01"/>
  <sheetViews>
    <sheetView zoomScaleNormal="100" workbookViewId="0">
      <selection activeCell="E3" sqref="E3"/>
    </sheetView>
  </sheetViews>
  <sheetFormatPr defaultRowHeight="15" x14ac:dyDescent="0.25"/>
  <cols>
    <col min="1" max="1" width="13.5703125" bestFit="1" customWidth="1"/>
    <col min="2" max="2" width="13.28515625" bestFit="1" customWidth="1"/>
  </cols>
  <sheetData>
    <row r="1" spans="1:2" ht="31.5" x14ac:dyDescent="0.25">
      <c r="A1" s="7" t="s">
        <v>14</v>
      </c>
      <c r="B1" s="7" t="s">
        <v>15</v>
      </c>
    </row>
    <row r="2" spans="1:2" x14ac:dyDescent="0.25">
      <c r="A2" s="5">
        <v>21</v>
      </c>
      <c r="B2" s="6">
        <v>45.9</v>
      </c>
    </row>
    <row r="3" spans="1:2" x14ac:dyDescent="0.25">
      <c r="A3" s="5">
        <v>57</v>
      </c>
      <c r="B3" s="6">
        <v>19.95</v>
      </c>
    </row>
    <row r="4" spans="1:2" x14ac:dyDescent="0.25">
      <c r="A4" s="5">
        <v>25</v>
      </c>
      <c r="B4" s="6">
        <v>21.95</v>
      </c>
    </row>
    <row r="5" spans="1:2" x14ac:dyDescent="0.25">
      <c r="A5" s="5">
        <v>38</v>
      </c>
      <c r="B5" s="6">
        <v>19.95</v>
      </c>
    </row>
    <row r="6" spans="1:2" x14ac:dyDescent="0.25">
      <c r="A6" s="5">
        <v>22</v>
      </c>
      <c r="B6" s="6">
        <v>79.8</v>
      </c>
    </row>
    <row r="7" spans="1:2" x14ac:dyDescent="0.25">
      <c r="A7" s="5">
        <v>29</v>
      </c>
      <c r="B7" s="6">
        <v>79.8</v>
      </c>
    </row>
    <row r="8" spans="1:2" x14ac:dyDescent="0.25">
      <c r="A8" s="5">
        <v>18</v>
      </c>
      <c r="B8" s="6">
        <v>59.849999999999994</v>
      </c>
    </row>
    <row r="9" spans="1:2" x14ac:dyDescent="0.25">
      <c r="A9" s="5">
        <v>64</v>
      </c>
      <c r="B9" s="6">
        <v>139.65</v>
      </c>
    </row>
    <row r="10" spans="1:2" x14ac:dyDescent="0.25">
      <c r="A10" s="5">
        <v>27</v>
      </c>
      <c r="B10" s="6">
        <v>119.69999999999999</v>
      </c>
    </row>
    <row r="11" spans="1:2" x14ac:dyDescent="0.25">
      <c r="A11" s="5">
        <v>22</v>
      </c>
      <c r="B11" s="6">
        <v>43.9</v>
      </c>
    </row>
    <row r="12" spans="1:2" x14ac:dyDescent="0.25">
      <c r="A12" s="5">
        <v>39</v>
      </c>
      <c r="B12" s="6">
        <v>43.9</v>
      </c>
    </row>
    <row r="13" spans="1:2" x14ac:dyDescent="0.25">
      <c r="A13" s="5">
        <v>61</v>
      </c>
      <c r="B13" s="6">
        <v>99.75</v>
      </c>
    </row>
    <row r="14" spans="1:2" x14ac:dyDescent="0.25">
      <c r="A14" s="5">
        <v>18</v>
      </c>
      <c r="B14" s="6">
        <v>114.75</v>
      </c>
    </row>
    <row r="15" spans="1:2" x14ac:dyDescent="0.25">
      <c r="A15" s="5">
        <v>22</v>
      </c>
      <c r="B15" s="6">
        <v>91.8</v>
      </c>
    </row>
    <row r="16" spans="1:2" x14ac:dyDescent="0.25">
      <c r="A16" s="5">
        <v>52</v>
      </c>
      <c r="B16" s="6">
        <v>114.75</v>
      </c>
    </row>
    <row r="17" spans="1:2" x14ac:dyDescent="0.25">
      <c r="A17" s="5">
        <v>22</v>
      </c>
      <c r="B17" s="6">
        <v>22.95</v>
      </c>
    </row>
    <row r="18" spans="1:2" x14ac:dyDescent="0.25">
      <c r="A18" s="5">
        <v>18</v>
      </c>
      <c r="B18" s="6">
        <v>124.75</v>
      </c>
    </row>
    <row r="19" spans="1:2" x14ac:dyDescent="0.25">
      <c r="A19" s="5">
        <v>55</v>
      </c>
      <c r="B19" s="6">
        <v>19.95</v>
      </c>
    </row>
    <row r="20" spans="1:2" x14ac:dyDescent="0.25">
      <c r="A20" s="5">
        <v>20</v>
      </c>
      <c r="B20" s="6">
        <v>87.8</v>
      </c>
    </row>
    <row r="21" spans="1:2" x14ac:dyDescent="0.25">
      <c r="A21" s="5">
        <v>42</v>
      </c>
      <c r="B21" s="6">
        <v>22.95</v>
      </c>
    </row>
    <row r="22" spans="1:2" x14ac:dyDescent="0.25">
      <c r="A22" s="5">
        <v>30</v>
      </c>
      <c r="B22" s="6">
        <v>299.5</v>
      </c>
    </row>
    <row r="23" spans="1:2" x14ac:dyDescent="0.25">
      <c r="A23" s="5">
        <v>64</v>
      </c>
      <c r="B23" s="6">
        <v>19.95</v>
      </c>
    </row>
    <row r="24" spans="1:2" x14ac:dyDescent="0.25">
      <c r="A24" s="5">
        <v>63</v>
      </c>
      <c r="B24" s="6">
        <v>99.75</v>
      </c>
    </row>
    <row r="25" spans="1:2" x14ac:dyDescent="0.25">
      <c r="A25" s="5">
        <v>41</v>
      </c>
      <c r="B25" s="6">
        <v>39.9</v>
      </c>
    </row>
    <row r="26" spans="1:2" x14ac:dyDescent="0.25">
      <c r="A26" s="5">
        <v>21</v>
      </c>
      <c r="B26" s="6">
        <v>65.849999999999994</v>
      </c>
    </row>
    <row r="27" spans="1:2" x14ac:dyDescent="0.25">
      <c r="A27" s="5">
        <v>63</v>
      </c>
      <c r="B27" s="6">
        <v>24.95</v>
      </c>
    </row>
    <row r="28" spans="1:2" x14ac:dyDescent="0.25">
      <c r="A28" s="5">
        <v>54</v>
      </c>
      <c r="B28" s="6">
        <v>21.95</v>
      </c>
    </row>
    <row r="29" spans="1:2" x14ac:dyDescent="0.25">
      <c r="A29" s="5">
        <v>18</v>
      </c>
      <c r="B29" s="6">
        <v>19.95</v>
      </c>
    </row>
    <row r="30" spans="1:2" x14ac:dyDescent="0.25">
      <c r="A30" s="5">
        <v>26</v>
      </c>
      <c r="B30" s="6">
        <v>91.8</v>
      </c>
    </row>
    <row r="31" spans="1:2" x14ac:dyDescent="0.25">
      <c r="A31" s="5">
        <v>59</v>
      </c>
      <c r="B31" s="6">
        <v>65.849999999999994</v>
      </c>
    </row>
    <row r="32" spans="1:2" x14ac:dyDescent="0.25">
      <c r="A32" s="5">
        <v>30</v>
      </c>
      <c r="B32" s="6">
        <v>39.9</v>
      </c>
    </row>
    <row r="33" spans="1:2" x14ac:dyDescent="0.25">
      <c r="A33" s="5">
        <v>64</v>
      </c>
      <c r="B33" s="6">
        <v>43.9</v>
      </c>
    </row>
    <row r="34" spans="1:2" x14ac:dyDescent="0.25">
      <c r="A34" s="5">
        <v>30</v>
      </c>
      <c r="B34" s="6">
        <v>65.849999999999994</v>
      </c>
    </row>
    <row r="35" spans="1:2" x14ac:dyDescent="0.25">
      <c r="A35" s="5">
        <v>41</v>
      </c>
      <c r="B35" s="6">
        <v>43.9</v>
      </c>
    </row>
    <row r="36" spans="1:2" x14ac:dyDescent="0.25">
      <c r="A36" s="5">
        <v>23</v>
      </c>
      <c r="B36" s="6">
        <v>99.75</v>
      </c>
    </row>
    <row r="37" spans="1:2" x14ac:dyDescent="0.25">
      <c r="A37" s="5">
        <v>52</v>
      </c>
      <c r="B37" s="6">
        <v>29.95</v>
      </c>
    </row>
    <row r="38" spans="1:2" x14ac:dyDescent="0.25">
      <c r="A38" s="5">
        <v>18</v>
      </c>
      <c r="B38" s="6">
        <v>65.849999999999994</v>
      </c>
    </row>
    <row r="39" spans="1:2" x14ac:dyDescent="0.25">
      <c r="A39" s="5">
        <v>32</v>
      </c>
      <c r="B39" s="6">
        <v>22.95</v>
      </c>
    </row>
    <row r="40" spans="1:2" x14ac:dyDescent="0.25">
      <c r="A40" s="5">
        <v>22</v>
      </c>
      <c r="B40" s="6">
        <v>19.95</v>
      </c>
    </row>
    <row r="41" spans="1:2" x14ac:dyDescent="0.25">
      <c r="A41" s="5">
        <v>29</v>
      </c>
      <c r="B41" s="6">
        <v>99.75</v>
      </c>
    </row>
    <row r="42" spans="1:2" x14ac:dyDescent="0.25">
      <c r="A42" s="5">
        <v>25</v>
      </c>
      <c r="B42" s="6">
        <v>124.75</v>
      </c>
    </row>
    <row r="43" spans="1:2" x14ac:dyDescent="0.25">
      <c r="A43" s="5">
        <v>63</v>
      </c>
      <c r="B43" s="6">
        <v>21.95</v>
      </c>
    </row>
    <row r="44" spans="1:2" x14ac:dyDescent="0.25">
      <c r="A44" s="5">
        <v>26</v>
      </c>
      <c r="B44" s="6">
        <v>174.65</v>
      </c>
    </row>
    <row r="45" spans="1:2" x14ac:dyDescent="0.25">
      <c r="A45" s="5">
        <v>31</v>
      </c>
      <c r="B45" s="6">
        <v>29.95</v>
      </c>
    </row>
    <row r="46" spans="1:2" x14ac:dyDescent="0.25">
      <c r="A46" s="5">
        <v>23</v>
      </c>
      <c r="B46" s="6">
        <v>149.75</v>
      </c>
    </row>
    <row r="47" spans="1:2" x14ac:dyDescent="0.25">
      <c r="A47" s="5">
        <v>42</v>
      </c>
      <c r="B47" s="6">
        <v>29.95</v>
      </c>
    </row>
    <row r="48" spans="1:2" x14ac:dyDescent="0.25">
      <c r="A48" s="5">
        <v>28</v>
      </c>
      <c r="B48" s="6">
        <v>45.9</v>
      </c>
    </row>
    <row r="49" spans="1:2" x14ac:dyDescent="0.25">
      <c r="A49" s="5">
        <v>23</v>
      </c>
      <c r="B49" s="6">
        <v>160.65</v>
      </c>
    </row>
    <row r="50" spans="1:2" x14ac:dyDescent="0.25">
      <c r="A50" s="5">
        <v>19</v>
      </c>
      <c r="B50" s="6">
        <v>160.65</v>
      </c>
    </row>
    <row r="51" spans="1:2" x14ac:dyDescent="0.25">
      <c r="A51" s="5">
        <v>37</v>
      </c>
      <c r="B51" s="6">
        <v>119.69999999999999</v>
      </c>
    </row>
    <row r="52" spans="1:2" x14ac:dyDescent="0.25">
      <c r="A52" s="5">
        <v>38</v>
      </c>
      <c r="B52" s="6">
        <v>43.9</v>
      </c>
    </row>
    <row r="53" spans="1:2" x14ac:dyDescent="0.25">
      <c r="A53" s="5">
        <v>50</v>
      </c>
      <c r="B53" s="6">
        <v>119.69999999999999</v>
      </c>
    </row>
    <row r="54" spans="1:2" x14ac:dyDescent="0.25">
      <c r="A54" s="5">
        <v>26</v>
      </c>
      <c r="B54" s="6">
        <v>65.849999999999994</v>
      </c>
    </row>
    <row r="55" spans="1:2" x14ac:dyDescent="0.25">
      <c r="A55" s="5">
        <v>33</v>
      </c>
      <c r="B55" s="6">
        <v>22.95</v>
      </c>
    </row>
    <row r="56" spans="1:2" x14ac:dyDescent="0.25">
      <c r="A56" s="5">
        <v>59</v>
      </c>
      <c r="B56" s="6">
        <v>65.849999999999994</v>
      </c>
    </row>
    <row r="57" spans="1:2" x14ac:dyDescent="0.25">
      <c r="A57" s="5">
        <v>32</v>
      </c>
      <c r="B57" s="6">
        <v>109.75</v>
      </c>
    </row>
    <row r="58" spans="1:2" x14ac:dyDescent="0.25">
      <c r="A58" s="5">
        <v>27</v>
      </c>
      <c r="B58" s="6">
        <v>114.75</v>
      </c>
    </row>
    <row r="59" spans="1:2" x14ac:dyDescent="0.25">
      <c r="A59" s="5">
        <v>54</v>
      </c>
      <c r="B59" s="6">
        <v>249.5</v>
      </c>
    </row>
    <row r="60" spans="1:2" x14ac:dyDescent="0.25">
      <c r="A60" s="5">
        <v>63</v>
      </c>
      <c r="B60" s="6">
        <v>109.75</v>
      </c>
    </row>
    <row r="61" spans="1:2" x14ac:dyDescent="0.25">
      <c r="A61" s="5">
        <v>48</v>
      </c>
      <c r="B61" s="6">
        <v>114.75</v>
      </c>
    </row>
    <row r="62" spans="1:2" x14ac:dyDescent="0.25">
      <c r="A62" s="5">
        <v>29</v>
      </c>
      <c r="B62" s="6">
        <v>114.75</v>
      </c>
    </row>
    <row r="63" spans="1:2" x14ac:dyDescent="0.25">
      <c r="A63" s="5">
        <v>38</v>
      </c>
      <c r="B63" s="6">
        <v>119.8</v>
      </c>
    </row>
    <row r="64" spans="1:2" x14ac:dyDescent="0.25">
      <c r="A64" s="5">
        <v>24</v>
      </c>
      <c r="B64" s="6">
        <v>29.95</v>
      </c>
    </row>
    <row r="65" spans="1:2" x14ac:dyDescent="0.25">
      <c r="A65" s="5">
        <v>51</v>
      </c>
      <c r="B65" s="6">
        <v>114.75</v>
      </c>
    </row>
    <row r="66" spans="1:2" x14ac:dyDescent="0.25">
      <c r="A66" s="5">
        <v>25</v>
      </c>
      <c r="B66" s="6">
        <v>209.65</v>
      </c>
    </row>
    <row r="67" spans="1:2" x14ac:dyDescent="0.25">
      <c r="A67" s="5">
        <v>65</v>
      </c>
      <c r="B67" s="6">
        <v>114.75</v>
      </c>
    </row>
    <row r="68" spans="1:2" x14ac:dyDescent="0.25">
      <c r="A68" s="5">
        <v>35</v>
      </c>
      <c r="B68" s="6">
        <v>59.849999999999994</v>
      </c>
    </row>
    <row r="69" spans="1:2" x14ac:dyDescent="0.25">
      <c r="A69" s="5">
        <v>35</v>
      </c>
      <c r="B69" s="6">
        <v>124.75</v>
      </c>
    </row>
    <row r="70" spans="1:2" x14ac:dyDescent="0.25">
      <c r="A70" s="5">
        <v>21</v>
      </c>
      <c r="B70" s="6">
        <v>39.9</v>
      </c>
    </row>
    <row r="71" spans="1:2" x14ac:dyDescent="0.25">
      <c r="A71" s="5">
        <v>47</v>
      </c>
      <c r="B71" s="6">
        <v>124.75</v>
      </c>
    </row>
    <row r="72" spans="1:2" x14ac:dyDescent="0.25">
      <c r="A72" s="5">
        <v>62</v>
      </c>
      <c r="B72" s="6">
        <v>24.95</v>
      </c>
    </row>
    <row r="73" spans="1:2" x14ac:dyDescent="0.25">
      <c r="A73" s="5">
        <v>63</v>
      </c>
      <c r="B73" s="6">
        <v>22.95</v>
      </c>
    </row>
    <row r="74" spans="1:2" x14ac:dyDescent="0.25">
      <c r="A74" s="5">
        <v>23</v>
      </c>
      <c r="B74" s="6">
        <v>249.5</v>
      </c>
    </row>
    <row r="75" spans="1:2" x14ac:dyDescent="0.25">
      <c r="A75" s="5">
        <v>59</v>
      </c>
      <c r="B75" s="6">
        <v>59.849999999999994</v>
      </c>
    </row>
    <row r="76" spans="1:2" x14ac:dyDescent="0.25">
      <c r="A76" s="5">
        <v>48</v>
      </c>
      <c r="B76" s="6">
        <v>43.9</v>
      </c>
    </row>
    <row r="77" spans="1:2" x14ac:dyDescent="0.25">
      <c r="A77" s="5">
        <v>57</v>
      </c>
      <c r="B77" s="6">
        <v>19.95</v>
      </c>
    </row>
    <row r="78" spans="1:2" x14ac:dyDescent="0.25">
      <c r="A78" s="5">
        <v>19</v>
      </c>
      <c r="B78" s="6">
        <v>29.95</v>
      </c>
    </row>
    <row r="79" spans="1:2" x14ac:dyDescent="0.25">
      <c r="A79" s="5">
        <v>48</v>
      </c>
      <c r="B79" s="6">
        <v>19.95</v>
      </c>
    </row>
    <row r="80" spans="1:2" x14ac:dyDescent="0.25">
      <c r="A80" s="5">
        <v>21</v>
      </c>
      <c r="B80" s="6">
        <v>65.849999999999994</v>
      </c>
    </row>
    <row r="81" spans="1:2" x14ac:dyDescent="0.25">
      <c r="A81" s="5">
        <v>40</v>
      </c>
      <c r="B81" s="6">
        <v>22.95</v>
      </c>
    </row>
    <row r="82" spans="1:2" x14ac:dyDescent="0.25">
      <c r="A82" s="5">
        <v>25</v>
      </c>
      <c r="B82" s="6">
        <v>79.8</v>
      </c>
    </row>
    <row r="83" spans="1:2" x14ac:dyDescent="0.25">
      <c r="A83" s="5">
        <v>59</v>
      </c>
      <c r="B83" s="6">
        <v>79.8</v>
      </c>
    </row>
    <row r="84" spans="1:2" x14ac:dyDescent="0.25">
      <c r="A84" s="5">
        <v>57</v>
      </c>
      <c r="B84" s="6">
        <v>114.75</v>
      </c>
    </row>
    <row r="85" spans="1:2" x14ac:dyDescent="0.25">
      <c r="A85" s="5">
        <v>56</v>
      </c>
      <c r="B85" s="6">
        <v>22.95</v>
      </c>
    </row>
    <row r="86" spans="1:2" x14ac:dyDescent="0.25">
      <c r="A86" s="5">
        <v>19</v>
      </c>
      <c r="B86" s="6">
        <v>19.95</v>
      </c>
    </row>
    <row r="87" spans="1:2" x14ac:dyDescent="0.25">
      <c r="A87" s="5">
        <v>54</v>
      </c>
      <c r="B87" s="6">
        <v>109.75</v>
      </c>
    </row>
    <row r="88" spans="1:2" x14ac:dyDescent="0.25">
      <c r="A88" s="5">
        <v>65</v>
      </c>
      <c r="B88" s="6">
        <v>59.9</v>
      </c>
    </row>
    <row r="89" spans="1:2" x14ac:dyDescent="0.25">
      <c r="A89" s="5">
        <v>25</v>
      </c>
      <c r="B89" s="6">
        <v>43.9</v>
      </c>
    </row>
    <row r="90" spans="1:2" x14ac:dyDescent="0.25">
      <c r="A90" s="5">
        <v>30</v>
      </c>
      <c r="B90" s="6">
        <v>39.9</v>
      </c>
    </row>
    <row r="91" spans="1:2" x14ac:dyDescent="0.25">
      <c r="A91" s="5">
        <v>57</v>
      </c>
      <c r="B91" s="6">
        <v>209.65</v>
      </c>
    </row>
    <row r="92" spans="1:2" x14ac:dyDescent="0.25">
      <c r="A92" s="5">
        <v>43</v>
      </c>
      <c r="B92" s="6">
        <v>19.95</v>
      </c>
    </row>
    <row r="93" spans="1:2" x14ac:dyDescent="0.25">
      <c r="A93" s="5">
        <v>44</v>
      </c>
      <c r="B93" s="6">
        <v>79.8</v>
      </c>
    </row>
    <row r="94" spans="1:2" x14ac:dyDescent="0.25">
      <c r="A94" s="5">
        <v>21</v>
      </c>
      <c r="B94" s="6">
        <v>124.75</v>
      </c>
    </row>
    <row r="95" spans="1:2" x14ac:dyDescent="0.25">
      <c r="A95" s="5">
        <v>20</v>
      </c>
      <c r="B95" s="6">
        <v>24.95</v>
      </c>
    </row>
    <row r="96" spans="1:2" x14ac:dyDescent="0.25">
      <c r="A96" s="5">
        <v>49</v>
      </c>
      <c r="B96" s="6">
        <v>160.65</v>
      </c>
    </row>
    <row r="97" spans="1:2" x14ac:dyDescent="0.25">
      <c r="A97" s="5">
        <v>37</v>
      </c>
      <c r="B97" s="6">
        <v>65.849999999999994</v>
      </c>
    </row>
    <row r="98" spans="1:2" x14ac:dyDescent="0.25">
      <c r="A98" s="5">
        <v>26</v>
      </c>
      <c r="B98" s="6">
        <v>137.69999999999999</v>
      </c>
    </row>
    <row r="99" spans="1:2" x14ac:dyDescent="0.25">
      <c r="A99" s="5">
        <v>62</v>
      </c>
      <c r="B99" s="6">
        <v>29.95</v>
      </c>
    </row>
    <row r="100" spans="1:2" x14ac:dyDescent="0.25">
      <c r="A100" s="5">
        <v>38</v>
      </c>
      <c r="B100" s="6">
        <v>119.69999999999999</v>
      </c>
    </row>
    <row r="101" spans="1:2" x14ac:dyDescent="0.25">
      <c r="A101" s="5">
        <v>55</v>
      </c>
      <c r="B101" s="6">
        <v>19.95</v>
      </c>
    </row>
    <row r="102" spans="1:2" x14ac:dyDescent="0.25">
      <c r="A102" s="5">
        <v>24</v>
      </c>
      <c r="B102" s="6">
        <v>39.9</v>
      </c>
    </row>
    <row r="103" spans="1:2" x14ac:dyDescent="0.25">
      <c r="A103" s="5">
        <v>30</v>
      </c>
      <c r="B103" s="6">
        <v>114.75</v>
      </c>
    </row>
    <row r="104" spans="1:2" x14ac:dyDescent="0.25">
      <c r="A104" s="5">
        <v>39</v>
      </c>
      <c r="B104" s="6">
        <v>21.95</v>
      </c>
    </row>
    <row r="105" spans="1:2" x14ac:dyDescent="0.25">
      <c r="A105" s="5">
        <v>59</v>
      </c>
      <c r="B105" s="6">
        <v>179.7</v>
      </c>
    </row>
    <row r="106" spans="1:2" x14ac:dyDescent="0.25">
      <c r="A106" s="5">
        <v>26</v>
      </c>
      <c r="B106" s="6">
        <v>39.9</v>
      </c>
    </row>
    <row r="107" spans="1:2" x14ac:dyDescent="0.25">
      <c r="A107" s="5">
        <v>33</v>
      </c>
      <c r="B107" s="6">
        <v>24.95</v>
      </c>
    </row>
    <row r="108" spans="1:2" x14ac:dyDescent="0.25">
      <c r="A108" s="5">
        <v>20</v>
      </c>
      <c r="B108" s="6">
        <v>99.8</v>
      </c>
    </row>
    <row r="109" spans="1:2" x14ac:dyDescent="0.25">
      <c r="A109" s="5">
        <v>18</v>
      </c>
      <c r="B109" s="6">
        <v>87.8</v>
      </c>
    </row>
    <row r="110" spans="1:2" x14ac:dyDescent="0.25">
      <c r="A110" s="5">
        <v>19</v>
      </c>
      <c r="B110" s="6">
        <v>39.9</v>
      </c>
    </row>
    <row r="111" spans="1:2" x14ac:dyDescent="0.25">
      <c r="A111" s="5">
        <v>61</v>
      </c>
      <c r="B111" s="6">
        <v>65.849999999999994</v>
      </c>
    </row>
    <row r="112" spans="1:2" x14ac:dyDescent="0.25">
      <c r="A112" s="5">
        <v>39</v>
      </c>
      <c r="B112" s="6">
        <v>199.5</v>
      </c>
    </row>
    <row r="113" spans="1:2" x14ac:dyDescent="0.25">
      <c r="A113" s="5">
        <v>52</v>
      </c>
      <c r="B113" s="6">
        <v>21.95</v>
      </c>
    </row>
    <row r="114" spans="1:2" x14ac:dyDescent="0.25">
      <c r="A114" s="5">
        <v>20</v>
      </c>
      <c r="B114" s="6">
        <v>124.75</v>
      </c>
    </row>
    <row r="115" spans="1:2" x14ac:dyDescent="0.25">
      <c r="A115" s="5">
        <v>50</v>
      </c>
      <c r="B115" s="6">
        <v>29.95</v>
      </c>
    </row>
    <row r="116" spans="1:2" x14ac:dyDescent="0.25">
      <c r="A116" s="5">
        <v>29</v>
      </c>
      <c r="B116" s="6">
        <v>21.95</v>
      </c>
    </row>
    <row r="117" spans="1:2" x14ac:dyDescent="0.25">
      <c r="A117" s="5">
        <v>55</v>
      </c>
      <c r="B117" s="6">
        <v>119.8</v>
      </c>
    </row>
    <row r="118" spans="1:2" x14ac:dyDescent="0.25">
      <c r="A118" s="5">
        <v>18</v>
      </c>
      <c r="B118" s="6">
        <v>89.85</v>
      </c>
    </row>
    <row r="119" spans="1:2" x14ac:dyDescent="0.25">
      <c r="A119" s="5">
        <v>39</v>
      </c>
      <c r="B119" s="6">
        <v>65.849999999999994</v>
      </c>
    </row>
    <row r="120" spans="1:2" x14ac:dyDescent="0.25">
      <c r="A120" s="5">
        <v>35</v>
      </c>
      <c r="B120" s="6">
        <v>91.8</v>
      </c>
    </row>
    <row r="121" spans="1:2" x14ac:dyDescent="0.25">
      <c r="A121" s="5">
        <v>38</v>
      </c>
      <c r="B121" s="6">
        <v>149.69999999999999</v>
      </c>
    </row>
    <row r="122" spans="1:2" x14ac:dyDescent="0.25">
      <c r="A122" s="5">
        <v>20</v>
      </c>
      <c r="B122" s="6">
        <v>59.849999999999994</v>
      </c>
    </row>
    <row r="123" spans="1:2" x14ac:dyDescent="0.25">
      <c r="A123" s="5">
        <v>60</v>
      </c>
      <c r="B123" s="6">
        <v>131.69999999999999</v>
      </c>
    </row>
    <row r="124" spans="1:2" x14ac:dyDescent="0.25">
      <c r="A124" s="5">
        <v>61</v>
      </c>
      <c r="B124" s="6">
        <v>49.9</v>
      </c>
    </row>
    <row r="125" spans="1:2" x14ac:dyDescent="0.25">
      <c r="A125" s="5">
        <v>62</v>
      </c>
      <c r="B125" s="6">
        <v>43.9</v>
      </c>
    </row>
    <row r="126" spans="1:2" x14ac:dyDescent="0.25">
      <c r="A126" s="5">
        <v>21</v>
      </c>
      <c r="B126" s="6">
        <v>19.95</v>
      </c>
    </row>
    <row r="127" spans="1:2" x14ac:dyDescent="0.25">
      <c r="A127" s="5">
        <v>40</v>
      </c>
      <c r="B127" s="6">
        <v>21.95</v>
      </c>
    </row>
    <row r="128" spans="1:2" x14ac:dyDescent="0.25">
      <c r="A128" s="5">
        <v>25</v>
      </c>
      <c r="B128" s="6">
        <v>24.95</v>
      </c>
    </row>
    <row r="129" spans="1:2" x14ac:dyDescent="0.25">
      <c r="A129" s="5">
        <v>50</v>
      </c>
      <c r="B129" s="6">
        <v>39.9</v>
      </c>
    </row>
    <row r="130" spans="1:2" x14ac:dyDescent="0.25">
      <c r="A130" s="5">
        <v>24</v>
      </c>
      <c r="B130" s="6">
        <v>24.95</v>
      </c>
    </row>
    <row r="131" spans="1:2" x14ac:dyDescent="0.25">
      <c r="A131" s="5">
        <v>28</v>
      </c>
      <c r="B131" s="6">
        <v>114.75</v>
      </c>
    </row>
    <row r="132" spans="1:2" x14ac:dyDescent="0.25">
      <c r="A132" s="5">
        <v>22</v>
      </c>
      <c r="B132" s="6">
        <v>119.69999999999999</v>
      </c>
    </row>
    <row r="133" spans="1:2" x14ac:dyDescent="0.25">
      <c r="A133" s="5">
        <v>22</v>
      </c>
      <c r="B133" s="6">
        <v>43.9</v>
      </c>
    </row>
    <row r="134" spans="1:2" x14ac:dyDescent="0.25">
      <c r="A134" s="5">
        <v>27</v>
      </c>
      <c r="B134" s="6">
        <v>24.95</v>
      </c>
    </row>
    <row r="135" spans="1:2" x14ac:dyDescent="0.25">
      <c r="A135" s="5">
        <v>54</v>
      </c>
      <c r="B135" s="6">
        <v>174.65</v>
      </c>
    </row>
    <row r="136" spans="1:2" x14ac:dyDescent="0.25">
      <c r="A136" s="5">
        <v>25</v>
      </c>
      <c r="B136" s="6">
        <v>24.95</v>
      </c>
    </row>
    <row r="137" spans="1:2" x14ac:dyDescent="0.25">
      <c r="A137" s="5">
        <v>25</v>
      </c>
      <c r="B137" s="6">
        <v>49.9</v>
      </c>
    </row>
    <row r="138" spans="1:2" x14ac:dyDescent="0.25">
      <c r="A138" s="5">
        <v>30</v>
      </c>
      <c r="B138" s="6">
        <v>19.95</v>
      </c>
    </row>
    <row r="139" spans="1:2" x14ac:dyDescent="0.25">
      <c r="A139" s="5">
        <v>59</v>
      </c>
      <c r="B139" s="6">
        <v>39.9</v>
      </c>
    </row>
    <row r="140" spans="1:2" x14ac:dyDescent="0.25">
      <c r="A140" s="5">
        <v>51</v>
      </c>
      <c r="B140" s="6">
        <v>45.9</v>
      </c>
    </row>
    <row r="141" spans="1:2" x14ac:dyDescent="0.25">
      <c r="A141" s="5">
        <v>38</v>
      </c>
      <c r="B141" s="6">
        <v>179.7</v>
      </c>
    </row>
    <row r="142" spans="1:2" x14ac:dyDescent="0.25">
      <c r="A142" s="5">
        <v>28</v>
      </c>
      <c r="B142" s="6">
        <v>160.65</v>
      </c>
    </row>
    <row r="143" spans="1:2" x14ac:dyDescent="0.25">
      <c r="A143" s="5">
        <v>30</v>
      </c>
      <c r="B143" s="6">
        <v>21.95</v>
      </c>
    </row>
    <row r="144" spans="1:2" x14ac:dyDescent="0.25">
      <c r="A144" s="5">
        <v>43</v>
      </c>
      <c r="B144" s="6">
        <v>124.75</v>
      </c>
    </row>
    <row r="145" spans="1:2" x14ac:dyDescent="0.25">
      <c r="A145" s="5">
        <v>42</v>
      </c>
      <c r="B145" s="6">
        <v>89.85</v>
      </c>
    </row>
    <row r="146" spans="1:2" x14ac:dyDescent="0.25">
      <c r="A146" s="5">
        <v>24</v>
      </c>
      <c r="B146" s="6">
        <v>49.9</v>
      </c>
    </row>
    <row r="147" spans="1:2" x14ac:dyDescent="0.25">
      <c r="A147" s="5">
        <v>47</v>
      </c>
      <c r="B147" s="6">
        <v>22.95</v>
      </c>
    </row>
    <row r="148" spans="1:2" x14ac:dyDescent="0.25">
      <c r="A148" s="5">
        <v>23</v>
      </c>
      <c r="B148" s="6">
        <v>19.95</v>
      </c>
    </row>
    <row r="149" spans="1:2" x14ac:dyDescent="0.25">
      <c r="A149" s="5">
        <v>59</v>
      </c>
      <c r="B149" s="6">
        <v>99.75</v>
      </c>
    </row>
    <row r="150" spans="1:2" x14ac:dyDescent="0.25">
      <c r="A150" s="5">
        <v>22</v>
      </c>
      <c r="B150" s="6">
        <v>91.8</v>
      </c>
    </row>
    <row r="151" spans="1:2" x14ac:dyDescent="0.25">
      <c r="A151" s="5">
        <v>27</v>
      </c>
      <c r="B151" s="6">
        <v>49.9</v>
      </c>
    </row>
    <row r="152" spans="1:2" x14ac:dyDescent="0.25">
      <c r="A152" s="5">
        <v>65</v>
      </c>
      <c r="B152" s="6">
        <v>21.95</v>
      </c>
    </row>
    <row r="153" spans="1:2" x14ac:dyDescent="0.25">
      <c r="A153" s="5">
        <v>27</v>
      </c>
      <c r="B153" s="6">
        <v>45.9</v>
      </c>
    </row>
    <row r="154" spans="1:2" x14ac:dyDescent="0.25">
      <c r="A154" s="5">
        <v>27</v>
      </c>
      <c r="B154" s="6">
        <v>22.95</v>
      </c>
    </row>
    <row r="155" spans="1:2" x14ac:dyDescent="0.25">
      <c r="A155" s="5">
        <v>28</v>
      </c>
      <c r="B155" s="6">
        <v>45.9</v>
      </c>
    </row>
    <row r="156" spans="1:2" x14ac:dyDescent="0.25">
      <c r="A156" s="5">
        <v>22</v>
      </c>
      <c r="B156" s="6">
        <v>24.95</v>
      </c>
    </row>
    <row r="157" spans="1:2" x14ac:dyDescent="0.25">
      <c r="A157" s="5">
        <v>42</v>
      </c>
      <c r="B157" s="6">
        <v>39.9</v>
      </c>
    </row>
    <row r="158" spans="1:2" x14ac:dyDescent="0.25">
      <c r="A158" s="5">
        <v>25</v>
      </c>
      <c r="B158" s="6">
        <v>179.7</v>
      </c>
    </row>
    <row r="159" spans="1:2" x14ac:dyDescent="0.25">
      <c r="A159" s="5">
        <v>41</v>
      </c>
      <c r="B159" s="6">
        <v>21.95</v>
      </c>
    </row>
    <row r="160" spans="1:2" x14ac:dyDescent="0.25">
      <c r="A160" s="5">
        <v>46</v>
      </c>
      <c r="B160" s="6">
        <v>24.95</v>
      </c>
    </row>
    <row r="161" spans="1:2" x14ac:dyDescent="0.25">
      <c r="A161" s="5">
        <v>41</v>
      </c>
      <c r="B161" s="6">
        <v>74.849999999999994</v>
      </c>
    </row>
    <row r="162" spans="1:2" x14ac:dyDescent="0.25">
      <c r="A162" s="5">
        <v>29</v>
      </c>
      <c r="B162" s="6">
        <v>79.8</v>
      </c>
    </row>
    <row r="163" spans="1:2" x14ac:dyDescent="0.25">
      <c r="A163" s="5">
        <v>50</v>
      </c>
      <c r="B163" s="6">
        <v>19.95</v>
      </c>
    </row>
    <row r="164" spans="1:2" x14ac:dyDescent="0.25">
      <c r="A164" s="5">
        <v>50</v>
      </c>
      <c r="B164" s="6">
        <v>22.95</v>
      </c>
    </row>
    <row r="165" spans="1:2" x14ac:dyDescent="0.25">
      <c r="A165" s="5">
        <v>34</v>
      </c>
      <c r="B165" s="6">
        <v>45.9</v>
      </c>
    </row>
    <row r="166" spans="1:2" x14ac:dyDescent="0.25">
      <c r="A166" s="5">
        <v>24</v>
      </c>
      <c r="B166" s="6">
        <v>65.849999999999994</v>
      </c>
    </row>
    <row r="167" spans="1:2" x14ac:dyDescent="0.25">
      <c r="A167" s="5">
        <v>29</v>
      </c>
      <c r="B167" s="6">
        <v>139.65</v>
      </c>
    </row>
    <row r="168" spans="1:2" x14ac:dyDescent="0.25">
      <c r="A168" s="5">
        <v>35</v>
      </c>
      <c r="B168" s="6">
        <v>22.95</v>
      </c>
    </row>
    <row r="169" spans="1:2" x14ac:dyDescent="0.25">
      <c r="A169" s="5">
        <v>24</v>
      </c>
      <c r="B169" s="6">
        <v>39.9</v>
      </c>
    </row>
    <row r="170" spans="1:2" x14ac:dyDescent="0.25">
      <c r="A170" s="5">
        <v>23</v>
      </c>
      <c r="B170" s="6">
        <v>109.75</v>
      </c>
    </row>
    <row r="171" spans="1:2" x14ac:dyDescent="0.25">
      <c r="A171" s="5">
        <v>31</v>
      </c>
      <c r="B171" s="6">
        <v>160.65</v>
      </c>
    </row>
    <row r="172" spans="1:2" x14ac:dyDescent="0.25">
      <c r="A172" s="5">
        <v>24</v>
      </c>
      <c r="B172" s="6">
        <v>49.9</v>
      </c>
    </row>
    <row r="173" spans="1:2" x14ac:dyDescent="0.25">
      <c r="A173" s="5">
        <v>30</v>
      </c>
      <c r="B173" s="6">
        <v>22.95</v>
      </c>
    </row>
    <row r="174" spans="1:2" x14ac:dyDescent="0.25">
      <c r="A174" s="5">
        <v>22</v>
      </c>
      <c r="B174" s="6">
        <v>45.9</v>
      </c>
    </row>
    <row r="175" spans="1:2" x14ac:dyDescent="0.25">
      <c r="A175" s="5">
        <v>43</v>
      </c>
      <c r="B175" s="6">
        <v>68.849999999999994</v>
      </c>
    </row>
    <row r="176" spans="1:2" x14ac:dyDescent="0.25">
      <c r="A176" s="5">
        <v>55</v>
      </c>
      <c r="B176" s="6">
        <v>229.5</v>
      </c>
    </row>
    <row r="177" spans="1:2" x14ac:dyDescent="0.25">
      <c r="A177" s="5">
        <v>38</v>
      </c>
      <c r="B177" s="6">
        <v>29.95</v>
      </c>
    </row>
    <row r="178" spans="1:2" x14ac:dyDescent="0.25">
      <c r="A178" s="5">
        <v>28</v>
      </c>
      <c r="B178" s="6">
        <v>39.9</v>
      </c>
    </row>
    <row r="179" spans="1:2" x14ac:dyDescent="0.25">
      <c r="A179" s="5">
        <v>30</v>
      </c>
      <c r="B179" s="6">
        <v>43.9</v>
      </c>
    </row>
    <row r="180" spans="1:2" x14ac:dyDescent="0.25">
      <c r="A180" s="5">
        <v>35</v>
      </c>
      <c r="B180" s="6">
        <v>19.95</v>
      </c>
    </row>
    <row r="181" spans="1:2" x14ac:dyDescent="0.25">
      <c r="A181" s="5">
        <v>41</v>
      </c>
      <c r="B181" s="6">
        <v>59.9</v>
      </c>
    </row>
    <row r="182" spans="1:2" x14ac:dyDescent="0.25">
      <c r="A182" s="5">
        <v>28</v>
      </c>
      <c r="B182" s="6">
        <v>99.75</v>
      </c>
    </row>
    <row r="183" spans="1:2" x14ac:dyDescent="0.25">
      <c r="A183" s="5">
        <v>65</v>
      </c>
      <c r="B183" s="6">
        <v>174.65</v>
      </c>
    </row>
    <row r="184" spans="1:2" x14ac:dyDescent="0.25">
      <c r="A184" s="5">
        <v>20</v>
      </c>
      <c r="B184" s="6">
        <v>65.849999999999994</v>
      </c>
    </row>
    <row r="185" spans="1:2" x14ac:dyDescent="0.25">
      <c r="A185" s="5">
        <v>39</v>
      </c>
      <c r="B185" s="6">
        <v>124.75</v>
      </c>
    </row>
    <row r="186" spans="1:2" x14ac:dyDescent="0.25">
      <c r="A186" s="5">
        <v>19</v>
      </c>
      <c r="B186" s="6">
        <v>87.8</v>
      </c>
    </row>
    <row r="187" spans="1:2" x14ac:dyDescent="0.25">
      <c r="A187" s="5">
        <v>64</v>
      </c>
      <c r="B187" s="6">
        <v>229.5</v>
      </c>
    </row>
    <row r="188" spans="1:2" x14ac:dyDescent="0.25">
      <c r="A188" s="5">
        <v>42</v>
      </c>
      <c r="B188" s="6">
        <v>99.75</v>
      </c>
    </row>
    <row r="189" spans="1:2" x14ac:dyDescent="0.25">
      <c r="A189" s="5">
        <v>24</v>
      </c>
      <c r="B189" s="6">
        <v>19.95</v>
      </c>
    </row>
    <row r="190" spans="1:2" x14ac:dyDescent="0.25">
      <c r="A190" s="5">
        <v>24</v>
      </c>
      <c r="B190" s="6">
        <v>19.95</v>
      </c>
    </row>
    <row r="191" spans="1:2" x14ac:dyDescent="0.25">
      <c r="A191" s="5">
        <v>18</v>
      </c>
      <c r="B191" s="6">
        <v>99.8</v>
      </c>
    </row>
    <row r="192" spans="1:2" x14ac:dyDescent="0.25">
      <c r="A192" s="5">
        <v>36</v>
      </c>
      <c r="B192" s="6">
        <v>24.95</v>
      </c>
    </row>
    <row r="193" spans="1:2" x14ac:dyDescent="0.25">
      <c r="A193" s="5">
        <v>61</v>
      </c>
      <c r="B193" s="6">
        <v>114.75</v>
      </c>
    </row>
    <row r="194" spans="1:2" x14ac:dyDescent="0.25">
      <c r="A194" s="5">
        <v>22</v>
      </c>
      <c r="B194" s="6">
        <v>59.849999999999994</v>
      </c>
    </row>
    <row r="195" spans="1:2" x14ac:dyDescent="0.25">
      <c r="A195" s="5">
        <v>55</v>
      </c>
      <c r="B195" s="6">
        <v>43.9</v>
      </c>
    </row>
    <row r="196" spans="1:2" x14ac:dyDescent="0.25">
      <c r="A196" s="5">
        <v>27</v>
      </c>
      <c r="B196" s="6">
        <v>74.849999999999994</v>
      </c>
    </row>
    <row r="197" spans="1:2" x14ac:dyDescent="0.25">
      <c r="A197" s="5">
        <v>49</v>
      </c>
      <c r="B197" s="6">
        <v>19.95</v>
      </c>
    </row>
    <row r="198" spans="1:2" x14ac:dyDescent="0.25">
      <c r="A198" s="5">
        <v>29</v>
      </c>
      <c r="B198" s="6">
        <v>22.95</v>
      </c>
    </row>
    <row r="199" spans="1:2" x14ac:dyDescent="0.25">
      <c r="A199" s="5">
        <v>33</v>
      </c>
      <c r="B199" s="6">
        <v>153.65</v>
      </c>
    </row>
    <row r="200" spans="1:2" x14ac:dyDescent="0.25">
      <c r="A200" s="5">
        <v>52</v>
      </c>
      <c r="B200" s="6">
        <v>39.9</v>
      </c>
    </row>
    <row r="201" spans="1:2" x14ac:dyDescent="0.25">
      <c r="A201" s="5">
        <v>26</v>
      </c>
      <c r="B201" s="6">
        <v>131.69999999999999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Topics</vt:lpstr>
      <vt:lpstr>SC(P)</vt:lpstr>
      <vt:lpstr>SC(P) (an)</vt:lpstr>
      <vt:lpstr>SC(N)</vt:lpstr>
      <vt:lpstr>SC(N) (an)</vt:lpstr>
      <vt:lpstr>SC(P2)</vt:lpstr>
      <vt:lpstr>SC(P2) (an)</vt:lpstr>
      <vt:lpstr>SC(NO)</vt:lpstr>
      <vt:lpstr>SC(NO) (an)</vt:lpstr>
      <vt:lpstr>C and CC Notes</vt:lpstr>
      <vt:lpstr>2 Variable Scatter</vt:lpstr>
      <vt:lpstr>2 Variable Xbar Lines</vt:lpstr>
      <vt:lpstr>2 Variable Xbar Lines (an)</vt:lpstr>
      <vt:lpstr>2 Variables Cov and Corr</vt:lpstr>
      <vt:lpstr>2 Variables Cov and Corr (an)</vt:lpstr>
      <vt:lpstr>Slope Intercept</vt:lpstr>
      <vt:lpstr>Slope Intercept (an)</vt:lpstr>
      <vt:lpstr>Slope Intercept (an2)</vt:lpstr>
      <vt:lpstr>Goodness of Fit</vt:lpstr>
      <vt:lpstr>S I (2)</vt:lpstr>
      <vt:lpstr>S I (2an)</vt:lpstr>
      <vt:lpstr>Practice(1)</vt:lpstr>
      <vt:lpstr>Practice(2)</vt:lpstr>
      <vt:lpstr>Practice(3)</vt:lpstr>
      <vt:lpstr>BMX</vt:lpstr>
      <vt:lpstr>Practice(4)</vt:lpstr>
    </vt:vector>
  </TitlesOfParts>
  <Company>Highline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2015-06-30T19:24:57Z</dcterms:created>
  <dcterms:modified xsi:type="dcterms:W3CDTF">2015-08-18T19:14:53Z</dcterms:modified>
</cp:coreProperties>
</file>