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mc:AlternateContent xmlns:mc="http://schemas.openxmlformats.org/markup-compatibility/2006">
    <mc:Choice Requires="x15">
      <x15ac:absPath xmlns:x15ac="http://schemas.microsoft.com/office/spreadsheetml/2010/11/ac" url="M:\all classes\135_2011\Content\Ch08\"/>
    </mc:Choice>
  </mc:AlternateContent>
  <bookViews>
    <workbookView xWindow="90" yWindow="60" windowWidth="15165" windowHeight="8310" tabRatio="448"/>
  </bookViews>
  <sheets>
    <sheet name="Topics" sheetId="1" r:id="rId1"/>
    <sheet name="$MarkupFormula" sheetId="2" r:id="rId2"/>
    <sheet name="$MarkupFormula (an)" sheetId="32" r:id="rId3"/>
    <sheet name="MarkupOnCost" sheetId="12" r:id="rId4"/>
    <sheet name="MarkupOnCost (an)" sheetId="30" r:id="rId5"/>
    <sheet name="MarkupOnSellPrice" sheetId="13" r:id="rId6"/>
    <sheet name="MarkupOnSellPrice (an)" sheetId="31" r:id="rId7"/>
    <sheet name="MOC Template" sheetId="15" r:id="rId8"/>
    <sheet name="MOC and MOSP Template (an)" sheetId="33" state="hidden" r:id="rId9"/>
    <sheet name="MOC Template (an)" sheetId="38" r:id="rId10"/>
    <sheet name="MOC examples" sheetId="7" r:id="rId11"/>
    <sheet name="MOC examples (an)" sheetId="35" r:id="rId12"/>
    <sheet name="Formulas-2nd old" sheetId="19" state="hidden" r:id="rId13"/>
    <sheet name="Formulas - old (an)" sheetId="34" state="hidden" r:id="rId14"/>
    <sheet name="MOSP Template" sheetId="37" r:id="rId15"/>
    <sheet name="MOSP Template (an)" sheetId="39" r:id="rId16"/>
    <sheet name="MOSP examples" sheetId="16" r:id="rId17"/>
    <sheet name="Chapter 3" sheetId="17" state="hidden" r:id="rId18"/>
    <sheet name="Formulas-old" sheetId="18" state="hidden" r:id="rId19"/>
    <sheet name="MOSP examples (an)" sheetId="36" r:id="rId20"/>
    <sheet name="Perishable Goods" sheetId="22" r:id="rId21"/>
    <sheet name="Perishable Goods (an)" sheetId="40" r:id="rId22"/>
    <sheet name="MOC and MOSP" sheetId="20" r:id="rId23"/>
    <sheet name="MOC and MOSP (an)" sheetId="42" r:id="rId24"/>
    <sheet name="Convert" sheetId="21" r:id="rId25"/>
    <sheet name="Markdown (1)" sheetId="23" state="hidden" r:id="rId26"/>
    <sheet name="Markdown (1AN)" sheetId="24" state="hidden" r:id="rId27"/>
    <sheet name="Markdown (2)" sheetId="25" state="hidden" r:id="rId28"/>
    <sheet name="Markdown (2AN)" sheetId="26" state="hidden" r:id="rId29"/>
    <sheet name="Convert (an)" sheetId="41" r:id="rId30"/>
    <sheet name="InvoiceExample(an)" sheetId="43" r:id="rId31"/>
    <sheet name="HW=&gt;&gt;" sheetId="27" r:id="rId32"/>
    <sheet name="8(1)" sheetId="28" r:id="rId33"/>
    <sheet name="8(2)" sheetId="29" r:id="rId34"/>
  </sheets>
  <definedNames>
    <definedName name="_xlnm.Print_Area" localSheetId="13">'Formulas - old (an)'!$A$1:$I$27</definedName>
    <definedName name="_xlnm.Print_Area" localSheetId="12">'Formulas-2nd old'!$A$1:$I$27</definedName>
  </definedNames>
  <calcPr calcId="171027"/>
</workbook>
</file>

<file path=xl/calcChain.xml><?xml version="1.0" encoding="utf-8"?>
<calcChain xmlns="http://schemas.openxmlformats.org/spreadsheetml/2006/main">
  <c r="B1" i="27" l="1"/>
  <c r="C5" i="43" l="1"/>
  <c r="C6" i="43"/>
  <c r="C7" i="43"/>
  <c r="C8" i="43"/>
  <c r="C9" i="43"/>
  <c r="C10" i="43"/>
  <c r="C11" i="43"/>
  <c r="C12" i="43"/>
  <c r="C13" i="43"/>
  <c r="C4" i="43"/>
  <c r="F7" i="43"/>
  <c r="J18" i="41" l="1"/>
  <c r="H18" i="41"/>
  <c r="J17" i="41"/>
  <c r="H17" i="41"/>
  <c r="J16" i="41"/>
  <c r="G16" i="41"/>
  <c r="H16" i="41" s="1"/>
  <c r="J15" i="41"/>
  <c r="H15" i="41"/>
  <c r="J14" i="41"/>
  <c r="G14" i="41"/>
  <c r="H14" i="41" s="1"/>
  <c r="J13" i="41"/>
  <c r="H13" i="41"/>
  <c r="J12" i="41"/>
  <c r="H12" i="41"/>
  <c r="F7" i="41"/>
  <c r="F2" i="41"/>
  <c r="B22" i="42"/>
  <c r="B23" i="42" s="1"/>
  <c r="B17" i="42"/>
  <c r="B18" i="42" s="1"/>
  <c r="C12" i="42"/>
  <c r="C11" i="42"/>
  <c r="B10" i="42"/>
  <c r="B12" i="42" s="1"/>
  <c r="B13" i="22"/>
  <c r="A13" i="22"/>
  <c r="B12" i="22"/>
  <c r="A12" i="22"/>
  <c r="E6" i="22"/>
  <c r="B6" i="22"/>
  <c r="C40" i="29"/>
  <c r="F40" i="29"/>
  <c r="F42" i="29"/>
  <c r="F41" i="29" s="1"/>
  <c r="B46" i="29"/>
  <c r="C46" i="29"/>
  <c r="B47" i="29"/>
  <c r="C47" i="29"/>
  <c r="D33" i="40"/>
  <c r="E31" i="40"/>
  <c r="A30" i="40"/>
  <c r="E29" i="40"/>
  <c r="E30" i="40" s="1"/>
  <c r="A29" i="40"/>
  <c r="D29" i="40" s="1"/>
  <c r="D28" i="40"/>
  <c r="A27" i="40"/>
  <c r="A26" i="40"/>
  <c r="D31" i="40" s="1"/>
  <c r="A25" i="40"/>
  <c r="H23" i="40"/>
  <c r="E23" i="40"/>
  <c r="B13" i="40"/>
  <c r="B14" i="40" s="1"/>
  <c r="A13" i="40"/>
  <c r="B12" i="40"/>
  <c r="A12" i="40"/>
  <c r="E6" i="40"/>
  <c r="E8" i="40" s="1"/>
  <c r="B6" i="40"/>
  <c r="B60" i="36"/>
  <c r="A60" i="36"/>
  <c r="B59" i="36"/>
  <c r="B61" i="36" s="1"/>
  <c r="A59" i="36"/>
  <c r="E52" i="36"/>
  <c r="B52" i="36"/>
  <c r="I40" i="36"/>
  <c r="K38" i="36"/>
  <c r="K41" i="36" s="1"/>
  <c r="B36" i="36"/>
  <c r="E38" i="36" s="1"/>
  <c r="E37" i="36" s="1"/>
  <c r="K23" i="36"/>
  <c r="K26" i="36" s="1"/>
  <c r="H23" i="36"/>
  <c r="E23" i="36"/>
  <c r="E21" i="36"/>
  <c r="B21" i="36"/>
  <c r="I10" i="36"/>
  <c r="H8" i="36"/>
  <c r="E7" i="36"/>
  <c r="I7" i="36" s="1"/>
  <c r="B6" i="36"/>
  <c r="K11" i="36" s="1"/>
  <c r="E17" i="39"/>
  <c r="H11" i="39" s="1"/>
  <c r="I14" i="39"/>
  <c r="I11" i="39"/>
  <c r="Q2" i="39"/>
  <c r="Q1" i="39"/>
  <c r="B60" i="16"/>
  <c r="B59" i="16"/>
  <c r="J56" i="35"/>
  <c r="H53" i="35"/>
  <c r="J42" i="35"/>
  <c r="K40" i="35" s="1"/>
  <c r="J40" i="35"/>
  <c r="H42" i="35"/>
  <c r="J26" i="35"/>
  <c r="J24" i="35"/>
  <c r="K24" i="35" s="1"/>
  <c r="H23" i="35"/>
  <c r="H11" i="35"/>
  <c r="B53" i="35"/>
  <c r="J54" i="35" s="1"/>
  <c r="K54" i="35" s="1"/>
  <c r="E52" i="35"/>
  <c r="E53" i="35" s="1"/>
  <c r="B40" i="35"/>
  <c r="E39" i="35"/>
  <c r="E40" i="35" s="1"/>
  <c r="B24" i="35"/>
  <c r="E22" i="35"/>
  <c r="E24" i="35" s="1"/>
  <c r="E8" i="35"/>
  <c r="B8" i="35" s="1"/>
  <c r="B9" i="35" s="1"/>
  <c r="B25" i="38"/>
  <c r="E17" i="38"/>
  <c r="B16" i="38"/>
  <c r="B21" i="38" s="1"/>
  <c r="J14" i="38"/>
  <c r="H14" i="38"/>
  <c r="H11" i="38"/>
  <c r="Q6" i="38"/>
  <c r="Q3" i="38"/>
  <c r="A12" i="38" s="1"/>
  <c r="Q2" i="38"/>
  <c r="J14" i="15"/>
  <c r="J12" i="15"/>
  <c r="H11" i="15"/>
  <c r="H14" i="15"/>
  <c r="B18" i="15"/>
  <c r="A12" i="39" l="1"/>
  <c r="K31" i="39"/>
  <c r="I11" i="15"/>
  <c r="A13" i="38"/>
  <c r="I11" i="38"/>
  <c r="H8" i="35"/>
  <c r="J9" i="35" s="1"/>
  <c r="I22" i="36"/>
  <c r="E54" i="36"/>
  <c r="B64" i="36" s="1"/>
  <c r="E8" i="22"/>
  <c r="E7" i="22" s="1"/>
  <c r="K12" i="15"/>
  <c r="I8" i="35"/>
  <c r="K9" i="35" s="1"/>
  <c r="H26" i="35"/>
  <c r="I23" i="35" s="1"/>
  <c r="H56" i="35"/>
  <c r="I53" i="35" s="1"/>
  <c r="H38" i="36"/>
  <c r="I37" i="36" s="1"/>
  <c r="H25" i="40"/>
  <c r="H39" i="35"/>
  <c r="I39" i="35" s="1"/>
  <c r="K30" i="39"/>
  <c r="I25" i="36"/>
  <c r="C48" i="29"/>
  <c r="C51" i="29" s="1"/>
  <c r="B14" i="22"/>
  <c r="B17" i="22" s="1"/>
  <c r="B11" i="42"/>
  <c r="E32" i="40"/>
  <c r="E35" i="40" s="1"/>
  <c r="B17" i="40"/>
  <c r="E7" i="40"/>
  <c r="H24" i="40"/>
  <c r="E53" i="36"/>
  <c r="B7" i="36"/>
  <c r="K8" i="36" s="1"/>
  <c r="B25" i="39"/>
  <c r="B26" i="39"/>
  <c r="A11" i="39"/>
  <c r="B15" i="39"/>
  <c r="B16" i="39"/>
  <c r="B21" i="39" s="1"/>
  <c r="K31" i="38"/>
  <c r="B23" i="38"/>
  <c r="B26" i="38"/>
  <c r="K30" i="38"/>
  <c r="Q5" i="38"/>
  <c r="A11" i="38"/>
  <c r="J12" i="38"/>
  <c r="K12" i="38" s="1"/>
  <c r="K26" i="38" s="1"/>
  <c r="B17" i="38"/>
  <c r="B22" i="38" s="1"/>
  <c r="B18" i="38"/>
  <c r="Q6" i="15"/>
  <c r="B5" i="19" s="1"/>
  <c r="Q2" i="37"/>
  <c r="Q1" i="37"/>
  <c r="B24" i="38" l="1"/>
  <c r="B24" i="39"/>
  <c r="B18" i="39"/>
  <c r="K15" i="39"/>
  <c r="B22" i="39"/>
  <c r="B23" i="39"/>
  <c r="K11" i="39"/>
  <c r="K21" i="38"/>
  <c r="K20" i="38"/>
  <c r="K25" i="38"/>
  <c r="A11" i="37"/>
  <c r="A12" i="37"/>
  <c r="K25" i="39" l="1"/>
  <c r="K20" i="39"/>
  <c r="K26" i="39"/>
  <c r="K21" i="39"/>
  <c r="D25" i="34"/>
  <c r="D24" i="34"/>
  <c r="G9" i="34"/>
  <c r="D9" i="34"/>
  <c r="D15" i="34" s="1"/>
  <c r="H6" i="34"/>
  <c r="I15" i="34" s="1"/>
  <c r="D6" i="34"/>
  <c r="D19" i="34" s="1"/>
  <c r="G5" i="34"/>
  <c r="F5" i="34"/>
  <c r="E41" i="33"/>
  <c r="B39" i="33" s="1"/>
  <c r="Q26" i="33"/>
  <c r="A35" i="33" s="1"/>
  <c r="Q25" i="33"/>
  <c r="I38" i="33" s="1"/>
  <c r="E17" i="33"/>
  <c r="B17" i="33"/>
  <c r="B16" i="33"/>
  <c r="Q2" i="33"/>
  <c r="H11" i="33" s="1"/>
  <c r="Q1" i="33"/>
  <c r="G15" i="31"/>
  <c r="G14" i="31"/>
  <c r="B13" i="31"/>
  <c r="B6" i="31"/>
  <c r="A2" i="31"/>
  <c r="A1" i="31"/>
  <c r="G14" i="30"/>
  <c r="G13" i="30"/>
  <c r="B13" i="30"/>
  <c r="E16" i="30" s="1"/>
  <c r="B6" i="30"/>
  <c r="B14" i="30" s="1"/>
  <c r="E17" i="30" s="1"/>
  <c r="F4" i="30"/>
  <c r="A2" i="30"/>
  <c r="A1" i="30"/>
  <c r="F4" i="12"/>
  <c r="D18" i="32"/>
  <c r="D15" i="32"/>
  <c r="D12" i="32"/>
  <c r="I25" i="34" l="1"/>
  <c r="A12" i="33"/>
  <c r="I35" i="33"/>
  <c r="H35" i="33" s="1"/>
  <c r="K39" i="33" s="1"/>
  <c r="A13" i="33"/>
  <c r="H14" i="33"/>
  <c r="I11" i="33" s="1"/>
  <c r="K12" i="33" s="1"/>
  <c r="B40" i="33"/>
  <c r="D14" i="34"/>
  <c r="D20" i="34"/>
  <c r="I20" i="34"/>
  <c r="I6" i="34"/>
  <c r="I14" i="34" s="1"/>
  <c r="I24" i="34"/>
  <c r="A36" i="33"/>
  <c r="A11" i="33"/>
  <c r="B14" i="31"/>
  <c r="E18" i="31" s="1"/>
  <c r="E17" i="31"/>
  <c r="F6" i="31"/>
  <c r="A59" i="16"/>
  <c r="A60" i="16"/>
  <c r="J12" i="33" l="1"/>
  <c r="I19" i="34"/>
  <c r="K35" i="33"/>
  <c r="B2" i="27"/>
  <c r="C27" i="29"/>
  <c r="L32" i="29" s="1"/>
  <c r="J31" i="29"/>
  <c r="L29" i="29"/>
  <c r="C25" i="29"/>
  <c r="F25" i="29" s="1"/>
  <c r="H24" i="29"/>
  <c r="B24" i="29"/>
  <c r="D24" i="29" s="1"/>
  <c r="F24" i="29" s="1"/>
  <c r="F23" i="29"/>
  <c r="C23" i="29"/>
  <c r="E23" i="29"/>
  <c r="E22" i="29"/>
  <c r="C22" i="29" s="1"/>
  <c r="B17" i="29"/>
  <c r="D18" i="29" s="1"/>
  <c r="D16" i="29" s="1"/>
  <c r="B7" i="29"/>
  <c r="B8" i="29" s="1"/>
  <c r="D9" i="29" s="1"/>
  <c r="D7" i="29" s="1"/>
  <c r="D13" i="29"/>
  <c r="D12" i="29" s="1"/>
  <c r="B12" i="29"/>
  <c r="B3" i="29"/>
  <c r="D4" i="29"/>
  <c r="B4" i="29" s="1"/>
  <c r="G16" i="21"/>
  <c r="G14" i="21"/>
  <c r="F26" i="28"/>
  <c r="I26" i="28" s="1"/>
  <c r="C27" i="28"/>
  <c r="L27" i="28" s="1"/>
  <c r="F17" i="28"/>
  <c r="I21" i="28" s="1"/>
  <c r="I29" i="28"/>
  <c r="K27" i="28"/>
  <c r="J18" i="28"/>
  <c r="I18" i="28"/>
  <c r="B15" i="28"/>
  <c r="E15" i="28" s="1"/>
  <c r="D12" i="28"/>
  <c r="C14" i="28"/>
  <c r="D14" i="28" s="1"/>
  <c r="B13" i="28"/>
  <c r="C13" i="28" s="1"/>
  <c r="E12" i="28"/>
  <c r="D7" i="28"/>
  <c r="D9" i="28" s="1"/>
  <c r="D3" i="28"/>
  <c r="D4" i="28" s="1"/>
  <c r="B9" i="28"/>
  <c r="B4" i="28"/>
  <c r="F29" i="29" l="1"/>
  <c r="I29" i="29" s="1"/>
  <c r="I22" i="29"/>
  <c r="H22" i="29"/>
  <c r="D22" i="29"/>
  <c r="C18" i="28"/>
  <c r="F27" i="28"/>
  <c r="J26" i="28" s="1"/>
  <c r="E25" i="29"/>
  <c r="F28" i="29"/>
  <c r="J28" i="29" s="1"/>
  <c r="I11" i="26"/>
  <c r="G11" i="26"/>
  <c r="C11" i="26"/>
  <c r="I10" i="26"/>
  <c r="G10" i="26"/>
  <c r="E10" i="26"/>
  <c r="C10" i="26"/>
  <c r="G9" i="26"/>
  <c r="E9" i="26"/>
  <c r="C9" i="26"/>
  <c r="G11" i="25"/>
  <c r="C11" i="25"/>
  <c r="G10" i="25"/>
  <c r="C10" i="25"/>
  <c r="G9" i="25"/>
  <c r="C9" i="25"/>
  <c r="G11" i="24"/>
  <c r="E11" i="24"/>
  <c r="I11" i="24" s="1"/>
  <c r="C11" i="24"/>
  <c r="G10" i="24"/>
  <c r="E10" i="24"/>
  <c r="C10" i="24"/>
  <c r="I9" i="24"/>
  <c r="G9" i="24"/>
  <c r="E9" i="24"/>
  <c r="C9" i="24"/>
  <c r="G11" i="23"/>
  <c r="C11" i="23"/>
  <c r="G10" i="23"/>
  <c r="C10" i="23"/>
  <c r="G9" i="23"/>
  <c r="C9" i="23"/>
  <c r="E11" i="26" l="1"/>
  <c r="I9" i="26" s="1"/>
  <c r="C19" i="28"/>
  <c r="L19" i="28" s="1"/>
  <c r="K19" i="28"/>
  <c r="D33" i="22"/>
  <c r="D28" i="22"/>
  <c r="A30" i="22"/>
  <c r="A29" i="22"/>
  <c r="D29" i="22" s="1"/>
  <c r="A27" i="22"/>
  <c r="A26" i="22"/>
  <c r="D31" i="22" s="1"/>
  <c r="A25" i="22"/>
  <c r="C12" i="20"/>
  <c r="C11" i="20"/>
  <c r="D25" i="18" l="1"/>
  <c r="D24" i="18"/>
  <c r="G9" i="18" l="1"/>
  <c r="G5" i="18"/>
  <c r="F5" i="18"/>
  <c r="F2" i="17"/>
  <c r="G2" i="17"/>
  <c r="G4" i="17"/>
  <c r="D4" i="17"/>
  <c r="D2" i="17"/>
  <c r="D9" i="18"/>
  <c r="D20" i="18" s="1"/>
  <c r="D6" i="18"/>
  <c r="D19" i="18" s="1"/>
  <c r="I6" i="18" l="1"/>
  <c r="D15" i="18"/>
  <c r="H6" i="18"/>
  <c r="D14" i="18"/>
  <c r="Q3" i="15"/>
  <c r="G5" i="19" s="1"/>
  <c r="Q2" i="15"/>
  <c r="G9" i="19" s="1"/>
  <c r="A12" i="15" l="1"/>
  <c r="I24" i="19"/>
  <c r="I6" i="19"/>
  <c r="I14" i="19" s="1"/>
  <c r="F5" i="19"/>
  <c r="Q5" i="15"/>
  <c r="A13" i="15"/>
  <c r="A11" i="15"/>
  <c r="H6" i="19" l="1"/>
  <c r="I15" i="19" s="1"/>
  <c r="I25" i="19"/>
  <c r="I19" i="19"/>
  <c r="G14" i="12"/>
  <c r="G13" i="12"/>
  <c r="G14" i="13"/>
  <c r="G15" i="13"/>
  <c r="A2" i="12"/>
  <c r="A1" i="12"/>
  <c r="A2" i="13"/>
  <c r="A1" i="13"/>
  <c r="I20" i="19" l="1"/>
  <c r="B8" i="19"/>
  <c r="A6" i="19" l="1"/>
  <c r="D9" i="19" s="1"/>
  <c r="D20" i="19" s="1"/>
  <c r="D6" i="19" l="1"/>
  <c r="D19" i="19" s="1"/>
  <c r="D24" i="19"/>
  <c r="D15" i="19"/>
  <c r="D25" i="19"/>
  <c r="D14" i="19" l="1"/>
</calcChain>
</file>

<file path=xl/comments1.xml><?xml version="1.0" encoding="utf-8"?>
<comments xmlns="http://schemas.openxmlformats.org/spreadsheetml/2006/main">
  <authors>
    <author>MIDSIMG</author>
  </authors>
  <commentList>
    <comment ref="L25" authorId="0" shapeId="0">
      <text>
        <r>
          <rPr>
            <sz val="8"/>
            <color indexed="81"/>
            <rFont val="Tahoma"/>
            <family val="2"/>
          </rPr>
          <t xml:space="preserve">
</t>
        </r>
      </text>
    </comment>
  </commentList>
</comments>
</file>

<file path=xl/comments2.xml><?xml version="1.0" encoding="utf-8"?>
<comments xmlns="http://schemas.openxmlformats.org/spreadsheetml/2006/main">
  <authors>
    <author>MIDSIMG</author>
  </authors>
  <commentList>
    <comment ref="L25" authorId="0" shapeId="0">
      <text>
        <r>
          <rPr>
            <sz val="8"/>
            <color indexed="81"/>
            <rFont val="Tahoma"/>
            <family val="2"/>
          </rPr>
          <t xml:space="preserve">
</t>
        </r>
      </text>
    </comment>
  </commentList>
</comments>
</file>

<file path=xl/comments3.xml><?xml version="1.0" encoding="utf-8"?>
<comments xmlns="http://schemas.openxmlformats.org/spreadsheetml/2006/main">
  <authors>
    <author>Michael Girvin</author>
  </authors>
  <commentList>
    <comment ref="A16" authorId="0" shapeId="0">
      <text/>
    </comment>
    <comment ref="B16" authorId="0" shapeId="0">
      <text/>
    </comment>
    <comment ref="C16" authorId="0" shapeId="0">
      <text/>
    </comment>
  </commentList>
</comments>
</file>

<file path=xl/comments4.xml><?xml version="1.0" encoding="utf-8"?>
<comments xmlns="http://schemas.openxmlformats.org/spreadsheetml/2006/main">
  <authors>
    <author>MIDSIMG</author>
  </authors>
  <commentList>
    <comment ref="A13" authorId="0" shapeId="0">
      <text>
        <r>
          <rPr>
            <sz val="8"/>
            <color indexed="81"/>
            <rFont val="Tahoma"/>
            <family val="2"/>
          </rPr>
          <t xml:space="preserve">
</t>
        </r>
      </text>
    </comment>
  </commentList>
</comments>
</file>

<file path=xl/comments5.xml><?xml version="1.0" encoding="utf-8"?>
<comments xmlns="http://schemas.openxmlformats.org/spreadsheetml/2006/main">
  <authors>
    <author>MIDSIMG</author>
  </authors>
  <commentList>
    <comment ref="A13" authorId="0" shapeId="0">
      <text>
        <r>
          <rPr>
            <sz val="8"/>
            <color indexed="81"/>
            <rFont val="Tahoma"/>
            <family val="2"/>
          </rPr>
          <t xml:space="preserve">
</t>
        </r>
      </text>
    </comment>
  </commentList>
</comments>
</file>

<file path=xl/comments6.xml><?xml version="1.0" encoding="utf-8"?>
<comments xmlns="http://schemas.openxmlformats.org/spreadsheetml/2006/main">
  <authors>
    <author>MIDSIMG</author>
  </authors>
  <commentList>
    <comment ref="G13" authorId="0" shapeId="0">
      <text/>
    </comment>
  </commentList>
</comments>
</file>

<file path=xl/comments7.xml><?xml version="1.0" encoding="utf-8"?>
<comments xmlns="http://schemas.openxmlformats.org/spreadsheetml/2006/main">
  <authors>
    <author>MIDSIMG</author>
  </authors>
  <commentList>
    <comment ref="G13" authorId="0" shapeId="0">
      <text/>
    </comment>
  </commentList>
</comments>
</file>

<file path=xl/comments8.xml><?xml version="1.0" encoding="utf-8"?>
<comments xmlns="http://schemas.openxmlformats.org/spreadsheetml/2006/main">
  <authors>
    <author>Michael Girvin</author>
  </authors>
  <commentList>
    <comment ref="A16" authorId="0" shapeId="0">
      <text/>
    </comment>
    <comment ref="B16" authorId="0" shapeId="0">
      <text/>
    </comment>
    <comment ref="C16" authorId="0" shapeId="0">
      <text/>
    </comment>
  </commentList>
</comments>
</file>

<file path=xl/sharedStrings.xml><?xml version="1.0" encoding="utf-8"?>
<sst xmlns="http://schemas.openxmlformats.org/spreadsheetml/2006/main" count="1535" uniqueCount="262">
  <si>
    <t>Cost</t>
  </si>
  <si>
    <t>Markup</t>
  </si>
  <si>
    <t>Sell Price</t>
  </si>
  <si>
    <t>$ Base</t>
  </si>
  <si>
    <t xml:space="preserve"> =</t>
  </si>
  <si>
    <t xml:space="preserve"> +</t>
  </si>
  <si>
    <t>% Base</t>
  </si>
  <si>
    <t>% Markup on Cost</t>
  </si>
  <si>
    <t>Operating Expenses</t>
  </si>
  <si>
    <t>Net Profit</t>
  </si>
  <si>
    <t xml:space="preserve"> + </t>
  </si>
  <si>
    <t xml:space="preserve"> = </t>
  </si>
  <si>
    <t xml:space="preserve"> Sell Price = Cost + Markup</t>
  </si>
  <si>
    <t>Markup = Sell Price - Cost</t>
  </si>
  <si>
    <t>Cost = Sell Price - Markup</t>
  </si>
  <si>
    <t>The only difference between the two is BASE!!!!!!!!</t>
  </si>
  <si>
    <t>Section 8.1</t>
  </si>
  <si>
    <t>Section 8.2</t>
  </si>
  <si>
    <r>
      <t>·</t>
    </r>
    <r>
      <rPr>
        <sz val="7"/>
        <color theme="1"/>
        <rFont val="Times New Roman"/>
        <family val="1"/>
      </rPr>
      <t xml:space="preserve">       </t>
    </r>
    <r>
      <rPr>
        <sz val="12"/>
        <color theme="1"/>
        <rFont val="Times New Roman"/>
        <family val="1"/>
      </rPr>
      <t>Markup in dollars</t>
    </r>
  </si>
  <si>
    <r>
      <t>·</t>
    </r>
    <r>
      <rPr>
        <sz val="7"/>
        <color theme="1"/>
        <rFont val="Times New Roman"/>
        <family val="1"/>
      </rPr>
      <t xml:space="preserve">       </t>
    </r>
    <r>
      <rPr>
        <sz val="12"/>
        <color theme="1"/>
        <rFont val="Times New Roman"/>
        <family val="1"/>
      </rPr>
      <t>Percent of mark up based on cost</t>
    </r>
  </si>
  <si>
    <r>
      <t>·</t>
    </r>
    <r>
      <rPr>
        <sz val="7"/>
        <color theme="1"/>
        <rFont val="Times New Roman"/>
        <family val="1"/>
      </rPr>
      <t xml:space="preserve">       </t>
    </r>
    <r>
      <rPr>
        <sz val="12"/>
        <color theme="1"/>
        <rFont val="Times New Roman"/>
        <family val="1"/>
      </rPr>
      <t>Percent of sell price based on cost</t>
    </r>
  </si>
  <si>
    <t>Markup on cost is 50%</t>
  </si>
  <si>
    <t>Find the cost</t>
  </si>
  <si>
    <t>The markup on cost is 25%</t>
  </si>
  <si>
    <t>Find the markup</t>
  </si>
  <si>
    <t>Find Selling price</t>
  </si>
  <si>
    <t>Baseball glove selling price is $42.00</t>
  </si>
  <si>
    <t>The sell price as a percent of cost is 140%</t>
  </si>
  <si>
    <t>What is the cost of the baseball glove?</t>
  </si>
  <si>
    <t>Cost = C</t>
  </si>
  <si>
    <t>Markup = M</t>
  </si>
  <si>
    <t>Sell Price = S</t>
  </si>
  <si>
    <t>So they sell boomerang for:</t>
  </si>
  <si>
    <t>Base is Cost</t>
  </si>
  <si>
    <r>
      <t xml:space="preserve">The markup they must add to cover </t>
    </r>
    <r>
      <rPr>
        <b/>
        <sz val="11"/>
        <color theme="1"/>
        <rFont val="Calibri"/>
        <family val="2"/>
        <scheme val="minor"/>
      </rPr>
      <t>operating expenses and profit</t>
    </r>
    <r>
      <rPr>
        <sz val="11"/>
        <color theme="1"/>
        <rFont val="Calibri"/>
        <family val="2"/>
        <scheme val="minor"/>
      </rPr>
      <t xml:space="preserve"> =</t>
    </r>
  </si>
  <si>
    <r>
      <t xml:space="preserve"> = Markup/</t>
    </r>
    <r>
      <rPr>
        <b/>
        <sz val="11"/>
        <color theme="1"/>
        <rFont val="Calibri"/>
        <family val="2"/>
        <scheme val="minor"/>
      </rPr>
      <t>Cost</t>
    </r>
  </si>
  <si>
    <r>
      <t xml:space="preserve"> = SellPrice/</t>
    </r>
    <r>
      <rPr>
        <b/>
        <sz val="11"/>
        <color theme="1"/>
        <rFont val="Calibri"/>
        <family val="2"/>
        <scheme val="minor"/>
      </rPr>
      <t>Cost</t>
    </r>
  </si>
  <si>
    <t>It cost the Retailer this much to buy boomerang:</t>
  </si>
  <si>
    <r>
      <t xml:space="preserve">It cost the </t>
    </r>
    <r>
      <rPr>
        <b/>
        <sz val="11"/>
        <color theme="1"/>
        <rFont val="Calibri"/>
        <family val="2"/>
        <scheme val="minor"/>
      </rPr>
      <t>Manufacturer</t>
    </r>
    <r>
      <rPr>
        <sz val="11"/>
        <color theme="1"/>
        <rFont val="Calibri"/>
        <family val="2"/>
        <scheme val="minor"/>
      </rPr>
      <t xml:space="preserve"> this much to make boomerang:</t>
    </r>
  </si>
  <si>
    <r>
      <t xml:space="preserve">Percentage Markup On </t>
    </r>
    <r>
      <rPr>
        <b/>
        <sz val="11"/>
        <color theme="1"/>
        <rFont val="Calibri"/>
        <family val="2"/>
        <scheme val="minor"/>
      </rPr>
      <t>Sell Price</t>
    </r>
  </si>
  <si>
    <t>Base is Sell Price</t>
  </si>
  <si>
    <r>
      <t xml:space="preserve">Cost As A Percentage Of </t>
    </r>
    <r>
      <rPr>
        <b/>
        <sz val="11"/>
        <color theme="1"/>
        <rFont val="Calibri"/>
        <family val="2"/>
        <scheme val="minor"/>
      </rPr>
      <t>Sell Price</t>
    </r>
  </si>
  <si>
    <r>
      <t xml:space="preserve"> = Cost/</t>
    </r>
    <r>
      <rPr>
        <b/>
        <sz val="11"/>
        <color theme="1"/>
        <rFont val="Calibri"/>
        <family val="2"/>
        <scheme val="minor"/>
      </rPr>
      <t>SellPrice</t>
    </r>
  </si>
  <si>
    <r>
      <t xml:space="preserve"> = Markup/</t>
    </r>
    <r>
      <rPr>
        <b/>
        <sz val="11"/>
        <color theme="1"/>
        <rFont val="Calibri"/>
        <family val="2"/>
        <scheme val="minor"/>
      </rPr>
      <t>SellPrice</t>
    </r>
  </si>
  <si>
    <t>Retailers want to know, for every $1 that comes into cash register, how many pennies go to Cost and how</t>
  </si>
  <si>
    <t>many pennies go to Markup.</t>
  </si>
  <si>
    <t>Into Cash Register:</t>
  </si>
  <si>
    <t>Manufacturers want to know for every $1 of cost, how many pennies of profit will we add to get sell price?</t>
  </si>
  <si>
    <r>
      <t xml:space="preserve">Percentage Markup On </t>
    </r>
    <r>
      <rPr>
        <b/>
        <sz val="11"/>
        <color theme="1"/>
        <rFont val="Calibri"/>
        <family val="2"/>
        <scheme val="minor"/>
      </rPr>
      <t>Cost</t>
    </r>
  </si>
  <si>
    <r>
      <t xml:space="preserve">Sell Price As A Percentage Of </t>
    </r>
    <r>
      <rPr>
        <b/>
        <sz val="11"/>
        <color theme="1"/>
        <rFont val="Calibri"/>
        <family val="2"/>
        <scheme val="minor"/>
      </rPr>
      <t>Cost</t>
    </r>
  </si>
  <si>
    <t>Basic $ Formula For Markup Is Same For "Markup On Cost" and "Markup On Sell Price":
 $Cost + $Markup = $Sell Price</t>
  </si>
  <si>
    <t>%</t>
  </si>
  <si>
    <t>+</t>
  </si>
  <si>
    <t>=</t>
  </si>
  <si>
    <t>$</t>
  </si>
  <si>
    <t>% Markup</t>
  </si>
  <si>
    <t>% Sell Price</t>
  </si>
  <si>
    <t>$ Markup</t>
  </si>
  <si>
    <t>$ Sell Price</t>
  </si>
  <si>
    <t>Markup On Cost Template:</t>
  </si>
  <si>
    <t>Markup On Sell Price Template:</t>
  </si>
  <si>
    <t>% Cost</t>
  </si>
  <si>
    <t>$ Cost</t>
  </si>
  <si>
    <r>
      <t xml:space="preserve">Manufacturers want to know "Percentage Markup On </t>
    </r>
    <r>
      <rPr>
        <b/>
        <sz val="11"/>
        <rFont val="Calibri"/>
        <family val="2"/>
        <scheme val="minor"/>
      </rPr>
      <t>Cost</t>
    </r>
    <r>
      <rPr>
        <sz val="11"/>
        <rFont val="Calibri"/>
        <family val="2"/>
        <scheme val="minor"/>
      </rPr>
      <t xml:space="preserve">" and "Sell Price As A Percentage Of </t>
    </r>
    <r>
      <rPr>
        <b/>
        <sz val="11"/>
        <rFont val="Calibri"/>
        <family val="2"/>
        <scheme val="minor"/>
      </rPr>
      <t>Cost</t>
    </r>
    <r>
      <rPr>
        <sz val="11"/>
        <rFont val="Calibri"/>
        <family val="2"/>
        <scheme val="minor"/>
      </rPr>
      <t>"</t>
    </r>
  </si>
  <si>
    <r>
      <rPr>
        <b/>
        <sz val="11"/>
        <rFont val="Calibri"/>
        <family val="2"/>
        <scheme val="minor"/>
      </rPr>
      <t>Markup On Cost</t>
    </r>
    <r>
      <rPr>
        <sz val="11"/>
        <rFont val="Calibri"/>
        <family val="2"/>
        <scheme val="minor"/>
      </rPr>
      <t xml:space="preserve"> = Section 8.1</t>
    </r>
  </si>
  <si>
    <t>Gel Boomerangs (Manufacturer) makes a boomerang</t>
  </si>
  <si>
    <t>**Markup On Sell Price = Compare everything to Sell Price</t>
  </si>
  <si>
    <r>
      <t xml:space="preserve">Retailers want to know "Percentage Markup On </t>
    </r>
    <r>
      <rPr>
        <b/>
        <sz val="11"/>
        <rFont val="Calibri"/>
        <family val="2"/>
        <scheme val="minor"/>
      </rPr>
      <t>Sell Price</t>
    </r>
    <r>
      <rPr>
        <sz val="11"/>
        <rFont val="Calibri"/>
        <family val="2"/>
        <scheme val="minor"/>
      </rPr>
      <t xml:space="preserve">" and "Cost As A Percentage Of </t>
    </r>
    <r>
      <rPr>
        <b/>
        <sz val="11"/>
        <rFont val="Calibri"/>
        <family val="2"/>
        <scheme val="minor"/>
      </rPr>
      <t>Sell Price</t>
    </r>
    <r>
      <rPr>
        <sz val="11"/>
        <rFont val="Calibri"/>
        <family val="2"/>
        <scheme val="minor"/>
      </rPr>
      <t>"</t>
    </r>
  </si>
  <si>
    <r>
      <t xml:space="preserve">Because this is a Retailer they want to compare everything to the </t>
    </r>
    <r>
      <rPr>
        <b/>
        <sz val="11"/>
        <rFont val="Calibri"/>
        <family val="2"/>
        <scheme val="minor"/>
      </rPr>
      <t>Sell Price</t>
    </r>
    <r>
      <rPr>
        <sz val="11"/>
        <rFont val="Calibri"/>
        <family val="2"/>
        <scheme val="minor"/>
      </rPr>
      <t>.</t>
    </r>
  </si>
  <si>
    <r>
      <t xml:space="preserve">Markup On </t>
    </r>
    <r>
      <rPr>
        <b/>
        <sz val="11"/>
        <rFont val="Calibri"/>
        <family val="2"/>
        <scheme val="minor"/>
      </rPr>
      <t>Sell Price</t>
    </r>
    <r>
      <rPr>
        <sz val="11"/>
        <rFont val="Calibri"/>
        <family val="2"/>
        <scheme val="minor"/>
      </rPr>
      <t xml:space="preserve"> = Section 8.2</t>
    </r>
  </si>
  <si>
    <r>
      <t>"</t>
    </r>
    <r>
      <rPr>
        <b/>
        <sz val="11"/>
        <rFont val="Calibri"/>
        <family val="2"/>
        <scheme val="minor"/>
      </rPr>
      <t>Markup On Cost</t>
    </r>
    <r>
      <rPr>
        <sz val="11"/>
        <rFont val="Calibri"/>
        <family val="2"/>
        <scheme val="minor"/>
      </rPr>
      <t>"</t>
    </r>
  </si>
  <si>
    <r>
      <t xml:space="preserve">Wholesale people use </t>
    </r>
    <r>
      <rPr>
        <b/>
        <sz val="11"/>
        <rFont val="Calibri"/>
        <family val="2"/>
        <scheme val="minor"/>
      </rPr>
      <t>Cost</t>
    </r>
    <r>
      <rPr>
        <sz val="11"/>
        <rFont val="Calibri"/>
        <family val="2"/>
        <scheme val="minor"/>
      </rPr>
      <t xml:space="preserve"> as the </t>
    </r>
    <r>
      <rPr>
        <b/>
        <sz val="11"/>
        <rFont val="Calibri"/>
        <family val="2"/>
        <scheme val="minor"/>
      </rPr>
      <t>BASE</t>
    </r>
  </si>
  <si>
    <r>
      <t>"</t>
    </r>
    <r>
      <rPr>
        <b/>
        <sz val="11"/>
        <rFont val="Calibri"/>
        <family val="2"/>
        <scheme val="minor"/>
      </rPr>
      <t>Markup On Sell Price</t>
    </r>
    <r>
      <rPr>
        <sz val="11"/>
        <rFont val="Calibri"/>
        <family val="2"/>
        <scheme val="minor"/>
      </rPr>
      <t>"</t>
    </r>
  </si>
  <si>
    <r>
      <t xml:space="preserve">Retail People use </t>
    </r>
    <r>
      <rPr>
        <b/>
        <sz val="11"/>
        <rFont val="Calibri"/>
        <family val="2"/>
        <scheme val="minor"/>
      </rPr>
      <t>Sell Price</t>
    </r>
    <r>
      <rPr>
        <sz val="11"/>
        <rFont val="Calibri"/>
        <family val="2"/>
        <scheme val="minor"/>
      </rPr>
      <t xml:space="preserve"> as the </t>
    </r>
    <r>
      <rPr>
        <b/>
        <sz val="11"/>
        <rFont val="Calibri"/>
        <family val="2"/>
        <scheme val="minor"/>
      </rPr>
      <t>BASE</t>
    </r>
  </si>
  <si>
    <t>% Markup on Sell Price</t>
  </si>
  <si>
    <t>On Cost</t>
  </si>
  <si>
    <t>% Cost on Sell Price</t>
  </si>
  <si>
    <t>% Sell Price on Cost</t>
  </si>
  <si>
    <t>**Markup on Cost = Compare everything to Cost</t>
  </si>
  <si>
    <t>$ Cost (Base)</t>
  </si>
  <si>
    <t>$ Sell Price (Base)</t>
  </si>
  <si>
    <t>% Cost on</t>
  </si>
  <si>
    <t>Check 100% by adding</t>
  </si>
  <si>
    <t>Example 1</t>
  </si>
  <si>
    <t>Example 2</t>
  </si>
  <si>
    <t>Example 3</t>
  </si>
  <si>
    <t>Example 4</t>
  </si>
  <si>
    <t>Base = Associated Part/Associated %</t>
  </si>
  <si>
    <t>Markup on a basketball is $5.00</t>
  </si>
  <si>
    <t>If cost of boomerang is $11 and the selling price is $17.5, find:</t>
  </si>
  <si>
    <t>Graphing calculator cost is $13.60</t>
  </si>
  <si>
    <t>In our case: Base = Cost = $ Sell Price/% Sell Price On Cost</t>
  </si>
  <si>
    <t>% Rate = Part/Base</t>
  </si>
  <si>
    <t>In our case: % Markup On Cost = $ Markup/$ Cost</t>
  </si>
  <si>
    <t>In our case: % Sell Price On Cost = $ Sell Price/$ Cost</t>
  </si>
  <si>
    <t>In our case: Base = $ Cost = $ Markup/% Markup On Cost</t>
  </si>
  <si>
    <t>Part = Base * Rate</t>
  </si>
  <si>
    <t>Part = Base * % Rate</t>
  </si>
  <si>
    <t>In our case: $ Markup = % Markup On Cost * $ Cost</t>
  </si>
  <si>
    <t>In our case: $ Sell Price = % Sell price On Cost * $ Cost</t>
  </si>
  <si>
    <t>Markup in dollars</t>
  </si>
  <si>
    <t>Percent of cost based on sell price</t>
  </si>
  <si>
    <t xml:space="preserve"> (Base)</t>
  </si>
  <si>
    <t xml:space="preserve">% Markup on </t>
  </si>
  <si>
    <r>
      <t>·</t>
    </r>
    <r>
      <rPr>
        <sz val="7"/>
        <color theme="1"/>
        <rFont val="Times New Roman"/>
        <family val="1"/>
      </rPr>
      <t xml:space="preserve">       </t>
    </r>
    <r>
      <rPr>
        <sz val="12"/>
        <color theme="1"/>
        <rFont val="Times New Roman"/>
        <family val="1"/>
      </rPr>
      <t>Find the cost of the binders</t>
    </r>
  </si>
  <si>
    <r>
      <t>·</t>
    </r>
    <r>
      <rPr>
        <sz val="7"/>
        <color theme="1"/>
        <rFont val="Times New Roman"/>
        <family val="1"/>
      </rPr>
      <t xml:space="preserve">       </t>
    </r>
    <r>
      <rPr>
        <sz val="12"/>
        <color theme="1"/>
        <rFont val="Times New Roman"/>
        <family val="1"/>
      </rPr>
      <t>Find the sell price for the binders</t>
    </r>
  </si>
  <si>
    <r>
      <t>·</t>
    </r>
    <r>
      <rPr>
        <sz val="7"/>
        <color theme="1"/>
        <rFont val="Times New Roman"/>
        <family val="1"/>
      </rPr>
      <t xml:space="preserve">       </t>
    </r>
    <r>
      <rPr>
        <sz val="12"/>
        <color theme="1"/>
        <rFont val="Times New Roman"/>
        <family val="1"/>
      </rPr>
      <t>Cost of jogging shorts equal $9.15</t>
    </r>
  </si>
  <si>
    <r>
      <t>·</t>
    </r>
    <r>
      <rPr>
        <sz val="7"/>
        <color theme="1"/>
        <rFont val="Times New Roman"/>
        <family val="1"/>
      </rPr>
      <t xml:space="preserve">       </t>
    </r>
    <r>
      <rPr>
        <sz val="12"/>
        <color theme="1"/>
        <rFont val="Times New Roman"/>
        <family val="1"/>
      </rPr>
      <t>The markup on sell price is 25%</t>
    </r>
  </si>
  <si>
    <r>
      <t>·</t>
    </r>
    <r>
      <rPr>
        <sz val="7"/>
        <color theme="1"/>
        <rFont val="Times New Roman"/>
        <family val="1"/>
      </rPr>
      <t xml:space="preserve">       </t>
    </r>
    <r>
      <rPr>
        <sz val="12"/>
        <color theme="1"/>
        <rFont val="Times New Roman"/>
        <family val="1"/>
      </rPr>
      <t>Find the markup</t>
    </r>
  </si>
  <si>
    <t>Find the sell price</t>
  </si>
  <si>
    <t>Percent of markup based on sell price</t>
  </si>
  <si>
    <t>Rate = Part/Base</t>
  </si>
  <si>
    <t>In our case: % Markup On Sell Price = $ Markup/$ Sell Price</t>
  </si>
  <si>
    <t>In our case: % Cost On Sell Price = $ Cost/$ Sell Price</t>
  </si>
  <si>
    <t>Base = Part/Rate</t>
  </si>
  <si>
    <t>In our case: Base = $ Sell Price = $ Markup/% Markup On Sell Price</t>
  </si>
  <si>
    <t>$ Part 2</t>
  </si>
  <si>
    <t>$ Part 1</t>
  </si>
  <si>
    <t>$ Base = $ Part 1/% Part 1</t>
  </si>
  <si>
    <t>$ Base = $ Part 2/% Part 2</t>
  </si>
  <si>
    <t>% Rate for Part 1</t>
  </si>
  <si>
    <t>% Rate for Part 2</t>
  </si>
  <si>
    <t>$ Part 1 = $ Base * % Rate for Part 1</t>
  </si>
  <si>
    <t>$ Part 2 = $ Base * % Rate for Part 2</t>
  </si>
  <si>
    <t>All in 1 formula:</t>
  </si>
  <si>
    <t>$ Base = Associated Part $/Associated %</t>
  </si>
  <si>
    <t>Associated Part $ = $ Base * Associated %</t>
  </si>
  <si>
    <t>% Rate for Part 1 = $ Part 1/Base</t>
  </si>
  <si>
    <t>% Rate for Part 2 = $ Part 2/Base</t>
  </si>
  <si>
    <t>Associated Rate % = Associated Part $/Base</t>
  </si>
  <si>
    <t>Base %</t>
  </si>
  <si>
    <t>On Sell Price</t>
  </si>
  <si>
    <t>(Base)</t>
  </si>
  <si>
    <t>"Markup On Cost"</t>
  </si>
  <si>
    <t>Wholesale people use Cost as the BASE</t>
  </si>
  <si>
    <t>"Markup On Sell Price"</t>
  </si>
  <si>
    <t>Retail people use Sell Price as the BASE</t>
  </si>
  <si>
    <t>$ Cost = $ Sell Price * % Cost On Sell Price</t>
  </si>
  <si>
    <t>$ Markup = $ Sell Price * % Markup On Sell Price</t>
  </si>
  <si>
    <t>$ Sell Price = $ Markup/% Markup On Sell Price</t>
  </si>
  <si>
    <t>$ Sell Price = $ Cost/% Cost On Sell Price</t>
  </si>
  <si>
    <t>$ Markup = $ Cost * % Markup On Cost</t>
  </si>
  <si>
    <t>$ Sell Price = $ Cost * % Sell Price On Cost</t>
  </si>
  <si>
    <t>$ Cost = $ Markup/% Markup On Cost</t>
  </si>
  <si>
    <t>$ Cost = $ Sell Price/% Sell Price On Cost</t>
  </si>
  <si>
    <t>% Markup On Sell Price = $ Markup/$ Sell Price</t>
  </si>
  <si>
    <t>% Cost On Sell Price = $ Cost/$ Sell Price</t>
  </si>
  <si>
    <t>% Markup On Cost = $ Markup/$ Cost</t>
  </si>
  <si>
    <t>% Sell Price On Cost = $ Sell Price/$ Cost</t>
  </si>
  <si>
    <t>Base $ = Associated Part $/Associated %</t>
  </si>
  <si>
    <t>If the cost of boomerang is $17.5 and the selling price is $30, find:</t>
  </si>
  <si>
    <t>Three ring binder has a markup of $2</t>
  </si>
  <si>
    <r>
      <t>·</t>
    </r>
    <r>
      <rPr>
        <sz val="7"/>
        <color theme="1"/>
        <rFont val="Times New Roman"/>
        <family val="1"/>
      </rPr>
      <t xml:space="preserve">       </t>
    </r>
    <r>
      <rPr>
        <sz val="12"/>
        <color theme="1"/>
        <rFont val="Times New Roman"/>
        <family val="1"/>
      </rPr>
      <t>The $2 is a markup on sell price equal to 40%</t>
    </r>
  </si>
  <si>
    <t>·       percent of mark up based on cost</t>
  </si>
  <si>
    <t>·       percent of markup based sell price</t>
  </si>
  <si>
    <t>Find:</t>
  </si>
  <si>
    <t>$ Markup =</t>
  </si>
  <si>
    <t>% Markup On Cost</t>
  </si>
  <si>
    <t>% Markup On Sell Price</t>
  </si>
  <si>
    <t>$ Amounts are the same for either Markup On Cost or Markup On Sell Price</t>
  </si>
  <si>
    <t>Assumptions</t>
  </si>
  <si>
    <t>% Markup On</t>
  </si>
  <si>
    <t>(1 + % Markup on Cost)</t>
  </si>
  <si>
    <t>(1- % Markup on Sell Price)</t>
  </si>
  <si>
    <t>Convert % Markup on Cost to % Markup On Sell Price</t>
  </si>
  <si>
    <t>Convert % Markup On Sell Price to % Markup on Cost</t>
  </si>
  <si>
    <t>% Markup on Cost =</t>
  </si>
  <si>
    <t>% Markup on Sell Price =</t>
  </si>
  <si>
    <t>Business Name</t>
  </si>
  <si>
    <t>Big D's Bakery</t>
  </si>
  <si>
    <t>Items made</t>
  </si>
  <si>
    <t>Doughnut</t>
  </si>
  <si>
    <t>dozen</t>
  </si>
  <si>
    <t>Desired markup on sell price</t>
  </si>
  <si>
    <t>Step 1: Find Cost Rate, then total cost, then sell price</t>
  </si>
  <si>
    <t>Part</t>
  </si>
  <si>
    <t>Base</t>
  </si>
  <si>
    <t>Page 312 in book</t>
  </si>
  <si>
    <t>% Sold</t>
  </si>
  <si>
    <t>Number Actually Sold:</t>
  </si>
  <si>
    <t>Trick 1: Find out Cost for 100 dozen doughnuts - This is the</t>
  </si>
  <si>
    <t>Total Cost</t>
  </si>
  <si>
    <t>Trick 2: If 7% go unsold, how many did we sell?</t>
  </si>
  <si>
    <t>Sell Price per dozen</t>
  </si>
  <si>
    <t>Original Price Rate</t>
  </si>
  <si>
    <t>Markdown Rate</t>
  </si>
  <si>
    <t>Reduced Price Rate</t>
  </si>
  <si>
    <t>$ Original Price</t>
  </si>
  <si>
    <t>$ Markdown From Original Price</t>
  </si>
  <si>
    <t>$ Reduced Price</t>
  </si>
  <si>
    <t>Markdown Template</t>
  </si>
  <si>
    <t xml:space="preserve"> -</t>
  </si>
  <si>
    <t>Basic Markup Formula</t>
  </si>
  <si>
    <t>Markup On Cost</t>
  </si>
  <si>
    <t>Markup On Sell Price</t>
  </si>
  <si>
    <t>Convert % Markup On Cost to % Markup On Sell Price</t>
  </si>
  <si>
    <t>Convert % Markup On Sell Price to % Markup On Cost</t>
  </si>
  <si>
    <t>Calculate Sell Price For Perishables</t>
  </si>
  <si>
    <t>Kite Flight (Retail Store) buys a boomerang that costs them</t>
  </si>
  <si>
    <r>
      <t xml:space="preserve">Because this is a manufacturer, they want to compare everything to the </t>
    </r>
    <r>
      <rPr>
        <b/>
        <sz val="11"/>
        <rFont val="Calibri"/>
        <family val="2"/>
        <scheme val="minor"/>
      </rPr>
      <t>Cost</t>
    </r>
    <r>
      <rPr>
        <sz val="11"/>
        <rFont val="Calibri"/>
        <family val="2"/>
        <scheme val="minor"/>
      </rPr>
      <t>.</t>
    </r>
  </si>
  <si>
    <t>C</t>
  </si>
  <si>
    <t>M</t>
  </si>
  <si>
    <t>Cost is Base for problems in 8.1</t>
  </si>
  <si>
    <t>Selling Price</t>
  </si>
  <si>
    <t>remember:</t>
  </si>
  <si>
    <t>Base % = 100%. So: 100% (Base Rate) + 100% (markup) = 200% = % Sell Price On Cost</t>
  </si>
  <si>
    <t>associated part / associated %</t>
  </si>
  <si>
    <t>Table in book:</t>
  </si>
  <si>
    <t>Example:</t>
  </si>
  <si>
    <t>S</t>
  </si>
  <si>
    <t>No</t>
  </si>
  <si>
    <t>Problems 4 - 6, Sell Price is Base</t>
  </si>
  <si>
    <t>check</t>
  </si>
  <si>
    <t>Not assigned</t>
  </si>
  <si>
    <t>% Cost on SP</t>
  </si>
  <si>
    <t>% Markup on SP</t>
  </si>
  <si>
    <t>% of bananas that spoil</t>
  </si>
  <si>
    <t># lbs. bought</t>
  </si>
  <si>
    <t>$ per pound</t>
  </si>
  <si>
    <t>Step 2: Find # lbs. sold</t>
  </si>
  <si>
    <t># lbs. sold</t>
  </si>
  <si>
    <t xml:space="preserve"> =ROUND(C46*(1-C47),2)</t>
  </si>
  <si>
    <t>Step3: Calculate Price per pound: Total Sell Price/# lbs. sold</t>
  </si>
  <si>
    <t>Price per pound</t>
  </si>
  <si>
    <t xml:space="preserve"> =ROUND(F42/C48,2)</t>
  </si>
  <si>
    <t>Calculate Total Sell Price</t>
  </si>
  <si>
    <t>P = B * R</t>
  </si>
  <si>
    <t>Selling Price is the price charged to the customer. Selling Price is often different</t>
  </si>
  <si>
    <t>than the Suggested "List" or "Retail" Price. (Selling Price is usually at the discretion</t>
  </si>
  <si>
    <t>of the seller).</t>
  </si>
  <si>
    <t>Links to Markup On Cost</t>
  </si>
  <si>
    <t>Links to Markup On Sell Price</t>
  </si>
  <si>
    <t>% Sell Price On Cost</t>
  </si>
  <si>
    <t>$ Base * Associated %</t>
  </si>
  <si>
    <t>Associated Part $/Associated %</t>
  </si>
  <si>
    <t>Associated Part $/Base</t>
  </si>
  <si>
    <t>% Cost On Sell Price</t>
  </si>
  <si>
    <t>Bananas</t>
  </si>
  <si>
    <t xml:space="preserve"> =ROUND(B59*(1-B60),2)</t>
  </si>
  <si>
    <t xml:space="preserve"> =ROUND(E54/B61,2)</t>
  </si>
  <si>
    <t xml:space="preserve"> =ROUND(B12*(1-B13),2)</t>
  </si>
  <si>
    <t xml:space="preserve"> =ROUND(E8/B14,2)</t>
  </si>
  <si>
    <t>End of Section 8.2</t>
  </si>
  <si>
    <t>%MOC/(1+%MOC)</t>
  </si>
  <si>
    <t>%MOSP/(1-%MOSP)</t>
  </si>
  <si>
    <t>of motor is $50 and the selling price is $100, find:</t>
  </si>
  <si>
    <t>A small motor company sells to both manufacturers who make</t>
  </si>
  <si>
    <t>compressors and to a retailers who sells the motors to consumers. If the cost</t>
  </si>
  <si>
    <t>Invoice</t>
  </si>
  <si>
    <t>Product</t>
  </si>
  <si>
    <t>Pro 1</t>
  </si>
  <si>
    <t>Pro 2</t>
  </si>
  <si>
    <t>Pro 3</t>
  </si>
  <si>
    <t>Pro 4</t>
  </si>
  <si>
    <t>Pro 5</t>
  </si>
  <si>
    <t>Pro 6</t>
  </si>
  <si>
    <t>Pro 7</t>
  </si>
  <si>
    <t>Pro 8</t>
  </si>
  <si>
    <t>Pro 9</t>
  </si>
  <si>
    <t>Pro 10</t>
  </si>
  <si>
    <t>Markup %</t>
  </si>
  <si>
    <t>Base =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</si>
</sst>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_);[Red]\(&quot;$&quot;#,##0\)"/>
    <numFmt numFmtId="8" formatCode="&quot;$&quot;#,##0.00_);[Red]\(&quot;$&quot;#,##0.00\)"/>
    <numFmt numFmtId="44" formatCode="_(&quot;$&quot;* #,##0.00_);_(&quot;$&quot;* \(#,##0.00\);_(&quot;$&quot;* &quot;-&quot;??_);_(@_)"/>
    <numFmt numFmtId="164" formatCode="0.0%"/>
    <numFmt numFmtId="165" formatCode="_(&quot;$&quot;* #,##0.000000_);_(&quot;$&quot;* \(#,##0.000000\);_(&quot;$&quot;* &quot;-&quot;??_);_(@_)"/>
    <numFmt numFmtId="166" formatCode="_(&quot;$&quot;* #,##0.00000000_);_(&quot;$&quot;* \(#,##0.00000000\);_(&quot;$&quot;* &quot;-&quot;??_);_(@_)"/>
    <numFmt numFmtId="167" formatCode="_(&quot;$&quot;* #,##0.0000_);_(&quot;$&quot;* \(#,##0.0000\);_(&quot;$&quot;* &quot;-&quot;??_);_(@_)"/>
    <numFmt numFmtId="168" formatCode="&quot;$&quot;#,##0.00"/>
    <numFmt numFmtId="169" formatCode="0.0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sz val="12"/>
      <color theme="1"/>
      <name val="Times New Roman"/>
      <family val="1"/>
    </font>
    <font>
      <sz val="12"/>
      <color theme="1"/>
      <name val="Symbol"/>
      <family val="1"/>
      <charset val="2"/>
    </font>
    <font>
      <sz val="7"/>
      <color theme="1"/>
      <name val="Times New Roman"/>
      <family val="1"/>
    </font>
    <font>
      <b/>
      <sz val="11"/>
      <name val="Calibri"/>
      <family val="2"/>
      <scheme val="minor"/>
    </font>
    <font>
      <sz val="20"/>
      <name val="Calibri"/>
      <family val="2"/>
      <scheme val="minor"/>
    </font>
    <font>
      <sz val="14"/>
      <name val="Calibri"/>
      <family val="2"/>
      <scheme val="minor"/>
    </font>
    <font>
      <b/>
      <sz val="16"/>
      <color theme="1"/>
      <name val="Calibri"/>
      <family val="2"/>
      <scheme val="minor"/>
    </font>
    <font>
      <b/>
      <sz val="11"/>
      <color rgb="FF000099"/>
      <name val="Calibri"/>
      <family val="2"/>
      <scheme val="minor"/>
    </font>
    <font>
      <sz val="10"/>
      <color indexed="9"/>
      <name val="Arial"/>
      <family val="2"/>
    </font>
    <font>
      <sz val="10"/>
      <name val="Arial"/>
      <family val="2"/>
    </font>
    <font>
      <sz val="10"/>
      <color theme="0"/>
      <name val="Arial"/>
      <family val="2"/>
    </font>
    <font>
      <sz val="8"/>
      <color indexed="81"/>
      <name val="Tahoma"/>
      <family val="2"/>
    </font>
    <font>
      <sz val="18"/>
      <color theme="1"/>
      <name val="Calibri"/>
      <family val="2"/>
      <scheme val="minor"/>
    </font>
  </fonts>
  <fills count="13">
    <fill>
      <patternFill patternType="none"/>
    </fill>
    <fill>
      <patternFill patternType="gray125"/>
    </fill>
    <fill>
      <patternFill patternType="solid">
        <fgColor rgb="FFCCFFCC"/>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indexed="10"/>
        <bgColor indexed="64"/>
      </patternFill>
    </fill>
    <fill>
      <patternFill patternType="solid">
        <fgColor indexed="13"/>
        <bgColor indexed="64"/>
      </patternFill>
    </fill>
    <fill>
      <patternFill patternType="solid">
        <fgColor rgb="FF00206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indexed="64"/>
      </bottom>
      <diagonal/>
    </border>
    <border>
      <left/>
      <right/>
      <top style="thick">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ck">
        <color indexed="64"/>
      </top>
      <bottom style="thin">
        <color indexed="64"/>
      </bottom>
      <diagonal/>
    </border>
    <border>
      <left/>
      <right/>
      <top/>
      <bottom style="medium">
        <color indexed="64"/>
      </bottom>
      <diagonal/>
    </border>
  </borders>
  <cellStyleXfs count="6">
    <xf numFmtId="0" fontId="0" fillId="0" borderId="0"/>
    <xf numFmtId="9" fontId="1"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cellStyleXfs>
  <cellXfs count="201">
    <xf numFmtId="0" fontId="0" fillId="0" borderId="0" xfId="0"/>
    <xf numFmtId="0" fontId="0" fillId="0" borderId="1" xfId="0" applyBorder="1"/>
    <xf numFmtId="8" fontId="0" fillId="0" borderId="1" xfId="0" applyNumberFormat="1" applyBorder="1"/>
    <xf numFmtId="8" fontId="0" fillId="2" borderId="1" xfId="0" applyNumberFormat="1" applyFill="1" applyBorder="1"/>
    <xf numFmtId="0" fontId="4" fillId="4" borderId="1" xfId="0" applyFont="1" applyFill="1" applyBorder="1"/>
    <xf numFmtId="0" fontId="0" fillId="0" borderId="1" xfId="0" applyBorder="1" applyAlignment="1">
      <alignment wrapText="1"/>
    </xf>
    <xf numFmtId="0" fontId="0" fillId="4" borderId="2" xfId="0" applyFill="1" applyBorder="1" applyAlignment="1">
      <alignment vertical="top" wrapText="1"/>
    </xf>
    <xf numFmtId="8" fontId="0" fillId="4" borderId="3" xfId="0" applyNumberFormat="1" applyFill="1" applyBorder="1" applyAlignment="1">
      <alignment vertical="top"/>
    </xf>
    <xf numFmtId="8" fontId="0" fillId="4" borderId="4" xfId="0" applyNumberFormat="1" applyFill="1" applyBorder="1" applyAlignment="1">
      <alignment vertical="top"/>
    </xf>
    <xf numFmtId="10" fontId="0" fillId="4" borderId="2" xfId="1" applyNumberFormat="1" applyFont="1"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2" xfId="0" applyFill="1" applyBorder="1" applyAlignment="1">
      <alignment vertical="top"/>
    </xf>
    <xf numFmtId="9" fontId="0" fillId="4" borderId="2" xfId="0" applyNumberFormat="1" applyFill="1" applyBorder="1" applyAlignment="1">
      <alignment vertical="top"/>
    </xf>
    <xf numFmtId="0" fontId="3" fillId="5" borderId="5" xfId="0" applyFont="1" applyFill="1" applyBorder="1" applyAlignment="1">
      <alignment horizontal="center" vertical="center"/>
    </xf>
    <xf numFmtId="0" fontId="0" fillId="6" borderId="1" xfId="0" applyFill="1" applyBorder="1" applyAlignment="1">
      <alignment horizontal="center" vertical="center"/>
    </xf>
    <xf numFmtId="0" fontId="0" fillId="3" borderId="6" xfId="0" applyFill="1" applyBorder="1" applyAlignment="1">
      <alignment horizontal="center" vertical="center"/>
    </xf>
    <xf numFmtId="0" fontId="0" fillId="0" borderId="1" xfId="0" applyBorder="1" applyAlignment="1">
      <alignment horizontal="right"/>
    </xf>
    <xf numFmtId="8" fontId="0" fillId="0" borderId="1" xfId="0" applyNumberFormat="1" applyFill="1" applyBorder="1"/>
    <xf numFmtId="8" fontId="0" fillId="0" borderId="0" xfId="0" applyNumberFormat="1"/>
    <xf numFmtId="0" fontId="0" fillId="0" borderId="0" xfId="0" applyAlignment="1">
      <alignment horizontal="left" indent="1"/>
    </xf>
    <xf numFmtId="0" fontId="2" fillId="0" borderId="0" xfId="0" applyFont="1"/>
    <xf numFmtId="0" fontId="5" fillId="0" borderId="0" xfId="0" applyFont="1" applyAlignment="1">
      <alignment vertical="center"/>
    </xf>
    <xf numFmtId="0" fontId="6" fillId="0" borderId="0" xfId="0" applyFont="1" applyAlignment="1">
      <alignment horizontal="left" vertical="center" indent="12"/>
    </xf>
    <xf numFmtId="0" fontId="5" fillId="0" borderId="0" xfId="0" applyFont="1" applyAlignment="1">
      <alignment horizontal="left" vertical="center" indent="1"/>
    </xf>
    <xf numFmtId="9" fontId="0" fillId="0" borderId="0" xfId="0" applyNumberFormat="1"/>
    <xf numFmtId="10" fontId="0" fillId="2" borderId="1" xfId="1" applyNumberFormat="1" applyFont="1" applyFill="1" applyBorder="1"/>
    <xf numFmtId="0" fontId="2" fillId="0" borderId="1" xfId="0" applyFont="1" applyBorder="1"/>
    <xf numFmtId="0" fontId="0" fillId="0" borderId="6" xfId="0" applyBorder="1" applyAlignment="1">
      <alignment horizontal="right"/>
    </xf>
    <xf numFmtId="0" fontId="0" fillId="0" borderId="1" xfId="0" quotePrefix="1" applyBorder="1" applyAlignment="1">
      <alignment horizontal="right"/>
    </xf>
    <xf numFmtId="0" fontId="0" fillId="2" borderId="1" xfId="0" applyFill="1" applyBorder="1"/>
    <xf numFmtId="0" fontId="0" fillId="4" borderId="4" xfId="0" applyFill="1" applyBorder="1"/>
    <xf numFmtId="9" fontId="4" fillId="4" borderId="1" xfId="0" applyNumberFormat="1" applyFont="1" applyFill="1" applyBorder="1"/>
    <xf numFmtId="10" fontId="1" fillId="2" borderId="1" xfId="1" applyNumberFormat="1" applyFont="1" applyFill="1" applyBorder="1"/>
    <xf numFmtId="10" fontId="1" fillId="2" borderId="1" xfId="1" applyNumberFormat="1" applyFont="1" applyFill="1" applyBorder="1" applyAlignment="1">
      <alignment horizontal="right"/>
    </xf>
    <xf numFmtId="8" fontId="1" fillId="2" borderId="1" xfId="0" applyNumberFormat="1" applyFont="1" applyFill="1" applyBorder="1"/>
    <xf numFmtId="10" fontId="1" fillId="2" borderId="1" xfId="0" applyNumberFormat="1" applyFont="1" applyFill="1" applyBorder="1"/>
    <xf numFmtId="0" fontId="9" fillId="7" borderId="8" xfId="0" applyFont="1" applyFill="1" applyBorder="1" applyAlignment="1">
      <alignment horizontal="centerContinuous"/>
    </xf>
    <xf numFmtId="0" fontId="9" fillId="7" borderId="6" xfId="0" applyFont="1" applyFill="1" applyBorder="1" applyAlignment="1">
      <alignment horizontal="centerContinuous"/>
    </xf>
    <xf numFmtId="0" fontId="4" fillId="7" borderId="9" xfId="0" applyFont="1" applyFill="1" applyBorder="1"/>
    <xf numFmtId="0" fontId="4" fillId="7" borderId="7" xfId="0" applyFont="1" applyFill="1" applyBorder="1"/>
    <xf numFmtId="0" fontId="4" fillId="7" borderId="10" xfId="0" applyFont="1" applyFill="1" applyBorder="1"/>
    <xf numFmtId="0" fontId="4" fillId="7" borderId="11" xfId="0" applyFont="1" applyFill="1" applyBorder="1"/>
    <xf numFmtId="0" fontId="4" fillId="7" borderId="12" xfId="0" applyFont="1" applyFill="1" applyBorder="1"/>
    <xf numFmtId="0" fontId="4" fillId="7" borderId="13" xfId="0" applyFont="1" applyFill="1" applyBorder="1"/>
    <xf numFmtId="0" fontId="4" fillId="7" borderId="1" xfId="0" applyFont="1" applyFill="1" applyBorder="1" applyAlignment="1">
      <alignment horizontal="centerContinuous" wrapText="1"/>
    </xf>
    <xf numFmtId="0" fontId="4" fillId="7" borderId="5" xfId="0" applyFont="1" applyFill="1" applyBorder="1" applyAlignment="1">
      <alignment horizontal="centerContinuous" wrapText="1"/>
    </xf>
    <xf numFmtId="0" fontId="4" fillId="7" borderId="8" xfId="0" applyFont="1" applyFill="1" applyBorder="1" applyAlignment="1">
      <alignment horizontal="centerContinuous" wrapText="1"/>
    </xf>
    <xf numFmtId="0" fontId="4" fillId="7" borderId="6" xfId="0" applyFont="1" applyFill="1" applyBorder="1" applyAlignment="1">
      <alignment horizontal="centerContinuous" wrapText="1"/>
    </xf>
    <xf numFmtId="0" fontId="4" fillId="7" borderId="1" xfId="0" applyFont="1" applyFill="1" applyBorder="1"/>
    <xf numFmtId="0" fontId="4" fillId="7" borderId="5" xfId="0" applyFont="1" applyFill="1" applyBorder="1"/>
    <xf numFmtId="0" fontId="4" fillId="7" borderId="8" xfId="0" applyFont="1" applyFill="1" applyBorder="1"/>
    <xf numFmtId="0" fontId="4" fillId="7" borderId="6" xfId="0" applyFont="1" applyFill="1" applyBorder="1"/>
    <xf numFmtId="0" fontId="8" fillId="7" borderId="9" xfId="0" applyFont="1" applyFill="1" applyBorder="1"/>
    <xf numFmtId="0" fontId="4" fillId="7" borderId="14" xfId="0" applyFont="1" applyFill="1" applyBorder="1"/>
    <xf numFmtId="0" fontId="4" fillId="7" borderId="0" xfId="0" applyFont="1" applyFill="1" applyBorder="1"/>
    <xf numFmtId="0" fontId="4" fillId="7" borderId="15" xfId="0" applyFont="1" applyFill="1" applyBorder="1"/>
    <xf numFmtId="9" fontId="4" fillId="4" borderId="1" xfId="0" quotePrefix="1" applyNumberFormat="1" applyFont="1" applyFill="1" applyBorder="1"/>
    <xf numFmtId="9" fontId="4" fillId="0" borderId="1" xfId="0" applyNumberFormat="1" applyFont="1" applyFill="1" applyBorder="1"/>
    <xf numFmtId="0" fontId="10" fillId="7" borderId="5" xfId="0" applyFont="1" applyFill="1" applyBorder="1" applyAlignment="1">
      <alignment horizontal="centerContinuous"/>
    </xf>
    <xf numFmtId="9" fontId="4" fillId="0" borderId="1" xfId="0" quotePrefix="1" applyNumberFormat="1" applyFont="1" applyFill="1" applyBorder="1"/>
    <xf numFmtId="9" fontId="0" fillId="4" borderId="3" xfId="0" applyNumberFormat="1" applyFill="1" applyBorder="1" applyAlignment="1">
      <alignment vertical="top"/>
    </xf>
    <xf numFmtId="0" fontId="0" fillId="8" borderId="2" xfId="0" applyFill="1" applyBorder="1" applyAlignment="1">
      <alignment vertical="top"/>
    </xf>
    <xf numFmtId="8" fontId="0" fillId="8" borderId="3" xfId="0" applyNumberFormat="1" applyFill="1" applyBorder="1" applyAlignment="1">
      <alignment vertical="top"/>
    </xf>
    <xf numFmtId="0" fontId="0" fillId="8" borderId="3" xfId="0" applyFill="1" applyBorder="1" applyAlignment="1">
      <alignment vertical="top"/>
    </xf>
    <xf numFmtId="0" fontId="0" fillId="8" borderId="4" xfId="0" applyFill="1" applyBorder="1" applyAlignment="1">
      <alignment vertical="top"/>
    </xf>
    <xf numFmtId="9" fontId="0" fillId="8" borderId="2" xfId="0" applyNumberFormat="1" applyFill="1" applyBorder="1" applyAlignment="1">
      <alignment vertical="top"/>
    </xf>
    <xf numFmtId="0" fontId="0" fillId="9" borderId="2" xfId="0" applyFill="1" applyBorder="1" applyAlignment="1">
      <alignment vertical="top" wrapText="1"/>
    </xf>
    <xf numFmtId="8" fontId="0" fillId="9" borderId="4" xfId="0" applyNumberFormat="1" applyFill="1" applyBorder="1" applyAlignment="1">
      <alignment vertical="top"/>
    </xf>
    <xf numFmtId="10" fontId="0" fillId="9" borderId="4" xfId="1" applyNumberFormat="1" applyFont="1" applyFill="1" applyBorder="1" applyAlignment="1">
      <alignment vertical="top"/>
    </xf>
    <xf numFmtId="0" fontId="0" fillId="9" borderId="3" xfId="0" applyFill="1" applyBorder="1"/>
    <xf numFmtId="10" fontId="0" fillId="8" borderId="3" xfId="0" applyNumberFormat="1" applyFill="1" applyBorder="1" applyAlignment="1">
      <alignment vertical="top"/>
    </xf>
    <xf numFmtId="8" fontId="0" fillId="9" borderId="3" xfId="0" applyNumberFormat="1" applyFill="1" applyBorder="1"/>
    <xf numFmtId="0" fontId="0" fillId="8" borderId="2" xfId="0" applyFill="1" applyBorder="1" applyAlignment="1">
      <alignment vertical="top" wrapText="1"/>
    </xf>
    <xf numFmtId="8" fontId="0" fillId="8" borderId="4" xfId="0" applyNumberFormat="1" applyFill="1" applyBorder="1" applyAlignment="1">
      <alignment vertical="top"/>
    </xf>
    <xf numFmtId="10" fontId="0" fillId="8" borderId="2" xfId="1" applyNumberFormat="1" applyFont="1" applyFill="1" applyBorder="1" applyAlignment="1">
      <alignment vertical="top"/>
    </xf>
    <xf numFmtId="9" fontId="0" fillId="8" borderId="3" xfId="0" applyNumberFormat="1" applyFill="1" applyBorder="1" applyAlignment="1">
      <alignment vertical="top"/>
    </xf>
    <xf numFmtId="10" fontId="0" fillId="4" borderId="3" xfId="0" applyNumberFormat="1" applyFill="1" applyBorder="1" applyAlignment="1">
      <alignment vertical="top"/>
    </xf>
    <xf numFmtId="8" fontId="1" fillId="0" borderId="1" xfId="0" applyNumberFormat="1" applyFont="1" applyFill="1" applyBorder="1"/>
    <xf numFmtId="10" fontId="1" fillId="0" borderId="1" xfId="1" applyNumberFormat="1" applyFont="1" applyFill="1" applyBorder="1" applyAlignment="1">
      <alignment horizontal="right"/>
    </xf>
    <xf numFmtId="10" fontId="0" fillId="0" borderId="1" xfId="1" applyNumberFormat="1" applyFont="1" applyFill="1" applyBorder="1"/>
    <xf numFmtId="164" fontId="0" fillId="8" borderId="3" xfId="1" applyNumberFormat="1" applyFont="1" applyFill="1" applyBorder="1" applyAlignment="1">
      <alignment vertical="top"/>
    </xf>
    <xf numFmtId="164" fontId="0" fillId="9" borderId="3" xfId="1" applyNumberFormat="1" applyFont="1" applyFill="1" applyBorder="1"/>
    <xf numFmtId="10" fontId="1" fillId="0" borderId="1" xfId="0" applyNumberFormat="1" applyFont="1" applyFill="1" applyBorder="1"/>
    <xf numFmtId="10" fontId="1" fillId="4" borderId="1" xfId="1" applyNumberFormat="1" applyFont="1" applyFill="1" applyBorder="1"/>
    <xf numFmtId="10" fontId="1" fillId="4" borderId="1" xfId="0" applyNumberFormat="1" applyFont="1" applyFill="1" applyBorder="1"/>
    <xf numFmtId="0" fontId="11" fillId="0" borderId="0" xfId="0" applyFont="1"/>
    <xf numFmtId="0" fontId="5" fillId="0" borderId="0" xfId="0" applyFont="1" applyAlignment="1">
      <alignment horizontal="left" vertical="center" indent="7"/>
    </xf>
    <xf numFmtId="0" fontId="0" fillId="8" borderId="2" xfId="0" applyFill="1" applyBorder="1"/>
    <xf numFmtId="0" fontId="0" fillId="8" borderId="3" xfId="0" applyFill="1" applyBorder="1"/>
    <xf numFmtId="0" fontId="0" fillId="8" borderId="4" xfId="0" applyFill="1" applyBorder="1"/>
    <xf numFmtId="9" fontId="0" fillId="8" borderId="3" xfId="0" applyNumberFormat="1" applyFill="1" applyBorder="1"/>
    <xf numFmtId="0" fontId="0" fillId="0" borderId="0" xfId="0" applyAlignment="1">
      <alignment horizontal="left" indent="2"/>
    </xf>
    <xf numFmtId="0" fontId="0" fillId="4" borderId="2" xfId="0" applyFill="1" applyBorder="1"/>
    <xf numFmtId="0" fontId="0" fillId="4" borderId="3" xfId="0" applyFill="1" applyBorder="1"/>
    <xf numFmtId="9" fontId="0" fillId="4" borderId="3" xfId="0" applyNumberFormat="1" applyFill="1" applyBorder="1"/>
    <xf numFmtId="0" fontId="0" fillId="9" borderId="2" xfId="0" applyFill="1" applyBorder="1"/>
    <xf numFmtId="0" fontId="0" fillId="9" borderId="4" xfId="0" applyFill="1" applyBorder="1"/>
    <xf numFmtId="0" fontId="0" fillId="4" borderId="2" xfId="0" applyNumberFormat="1" applyFill="1" applyBorder="1"/>
    <xf numFmtId="0" fontId="0" fillId="4" borderId="3" xfId="0" applyNumberFormat="1" applyFill="1" applyBorder="1"/>
    <xf numFmtId="8" fontId="0" fillId="9" borderId="4" xfId="0" applyNumberFormat="1" applyFill="1" applyBorder="1"/>
    <xf numFmtId="6" fontId="0" fillId="4" borderId="3" xfId="0" applyNumberFormat="1" applyFill="1" applyBorder="1"/>
    <xf numFmtId="0" fontId="0" fillId="8" borderId="3" xfId="0" applyNumberFormat="1" applyFill="1" applyBorder="1"/>
    <xf numFmtId="6" fontId="0" fillId="8" borderId="3" xfId="0" applyNumberFormat="1" applyFill="1" applyBorder="1"/>
    <xf numFmtId="9" fontId="0" fillId="9" borderId="4" xfId="0" applyNumberFormat="1" applyFill="1" applyBorder="1"/>
    <xf numFmtId="6" fontId="0" fillId="9" borderId="3" xfId="0" applyNumberFormat="1" applyFill="1" applyBorder="1"/>
    <xf numFmtId="6" fontId="0" fillId="9" borderId="4" xfId="0" applyNumberFormat="1" applyFill="1" applyBorder="1"/>
    <xf numFmtId="10" fontId="0" fillId="8" borderId="3" xfId="0" applyNumberFormat="1" applyFill="1" applyBorder="1"/>
    <xf numFmtId="10" fontId="0" fillId="9" borderId="4" xfId="0" applyNumberFormat="1" applyFill="1" applyBorder="1"/>
    <xf numFmtId="10" fontId="0" fillId="4" borderId="3" xfId="0" applyNumberFormat="1" applyFill="1" applyBorder="1"/>
    <xf numFmtId="0" fontId="12" fillId="0" borderId="0" xfId="0" applyFont="1" applyAlignment="1">
      <alignment horizontal="left" indent="2"/>
    </xf>
    <xf numFmtId="8" fontId="0" fillId="2" borderId="1" xfId="0" applyNumberFormat="1" applyFont="1" applyFill="1" applyBorder="1"/>
    <xf numFmtId="0" fontId="0" fillId="7" borderId="9" xfId="0" applyFill="1" applyBorder="1"/>
    <xf numFmtId="0" fontId="0" fillId="7" borderId="7" xfId="0" applyFill="1" applyBorder="1"/>
    <xf numFmtId="0" fontId="0" fillId="7" borderId="10" xfId="0" applyFill="1" applyBorder="1"/>
    <xf numFmtId="0" fontId="0" fillId="7" borderId="14" xfId="0" applyFill="1" applyBorder="1"/>
    <xf numFmtId="0" fontId="0" fillId="7" borderId="0" xfId="0" applyFill="1" applyBorder="1"/>
    <xf numFmtId="0" fontId="0" fillId="7" borderId="15" xfId="0" applyFill="1" applyBorder="1"/>
    <xf numFmtId="0" fontId="0" fillId="7" borderId="11" xfId="0" applyFill="1" applyBorder="1"/>
    <xf numFmtId="0" fontId="0" fillId="7" borderId="12" xfId="0" applyFill="1" applyBorder="1"/>
    <xf numFmtId="0" fontId="0" fillId="7" borderId="13" xfId="0" applyFill="1" applyBorder="1"/>
    <xf numFmtId="0" fontId="0" fillId="0" borderId="0" xfId="0" applyAlignment="1" applyProtection="1">
      <alignment wrapText="1"/>
      <protection locked="0"/>
    </xf>
    <xf numFmtId="0" fontId="0" fillId="0" borderId="0" xfId="0" applyProtection="1">
      <protection locked="0"/>
    </xf>
    <xf numFmtId="0" fontId="0" fillId="0" borderId="16" xfId="0" applyBorder="1" applyAlignment="1" applyProtection="1">
      <alignment horizontal="center" wrapText="1"/>
    </xf>
    <xf numFmtId="0" fontId="0" fillId="0" borderId="17" xfId="0" applyBorder="1" applyAlignment="1" applyProtection="1">
      <alignment horizontal="center" wrapText="1"/>
    </xf>
    <xf numFmtId="0" fontId="0" fillId="0" borderId="18" xfId="0" applyBorder="1"/>
    <xf numFmtId="0" fontId="0" fillId="0" borderId="19" xfId="0" applyBorder="1"/>
    <xf numFmtId="0" fontId="15" fillId="12" borderId="1" xfId="0" applyFont="1" applyFill="1" applyBorder="1" applyAlignment="1" applyProtection="1">
      <alignment horizontal="centerContinuous" wrapText="1"/>
    </xf>
    <xf numFmtId="0" fontId="15" fillId="12" borderId="1" xfId="0" applyFont="1" applyFill="1" applyBorder="1" applyAlignment="1" applyProtection="1">
      <alignment horizontal="centerContinuous" wrapText="1"/>
      <protection locked="0"/>
    </xf>
    <xf numFmtId="9" fontId="0" fillId="0" borderId="1" xfId="0" applyNumberFormat="1" applyBorder="1"/>
    <xf numFmtId="9" fontId="0" fillId="2" borderId="1" xfId="1" applyFont="1" applyFill="1" applyBorder="1"/>
    <xf numFmtId="0" fontId="13" fillId="10" borderId="1" xfId="0" applyFont="1" applyFill="1" applyBorder="1" applyAlignment="1">
      <alignment wrapText="1"/>
    </xf>
    <xf numFmtId="0" fontId="13" fillId="10" borderId="1" xfId="0" applyFont="1" applyFill="1" applyBorder="1"/>
    <xf numFmtId="10" fontId="0" fillId="0" borderId="1" xfId="0" applyNumberFormat="1" applyBorder="1"/>
    <xf numFmtId="0" fontId="0" fillId="0" borderId="0" xfId="0" applyBorder="1" applyAlignment="1">
      <alignment wrapText="1"/>
    </xf>
    <xf numFmtId="0" fontId="0" fillId="0" borderId="0" xfId="0" applyBorder="1"/>
    <xf numFmtId="0" fontId="0" fillId="0" borderId="0" xfId="0" applyAlignment="1">
      <alignment wrapText="1"/>
    </xf>
    <xf numFmtId="165" fontId="0" fillId="0" borderId="0" xfId="0" applyNumberFormat="1"/>
    <xf numFmtId="44" fontId="0" fillId="0" borderId="0" xfId="0" applyNumberFormat="1"/>
    <xf numFmtId="166" fontId="0" fillId="0" borderId="0" xfId="0" applyNumberFormat="1"/>
    <xf numFmtId="0" fontId="3" fillId="5" borderId="1" xfId="0" applyFont="1" applyFill="1" applyBorder="1"/>
    <xf numFmtId="0" fontId="0" fillId="7" borderId="5" xfId="0" applyFill="1" applyBorder="1" applyAlignment="1"/>
    <xf numFmtId="0" fontId="0" fillId="7" borderId="8" xfId="0" applyFill="1" applyBorder="1" applyAlignment="1"/>
    <xf numFmtId="0" fontId="0" fillId="7" borderId="6" xfId="0" applyFill="1" applyBorder="1" applyAlignment="1"/>
    <xf numFmtId="0" fontId="0" fillId="7" borderId="7" xfId="0" applyFill="1" applyBorder="1" applyAlignment="1"/>
    <xf numFmtId="0" fontId="0" fillId="7" borderId="12" xfId="0" applyFill="1" applyBorder="1" applyAlignment="1"/>
    <xf numFmtId="10" fontId="0" fillId="2" borderId="1" xfId="0" applyNumberFormat="1" applyFill="1" applyBorder="1"/>
    <xf numFmtId="0" fontId="13" fillId="10" borderId="1" xfId="2" applyFont="1" applyFill="1" applyBorder="1" applyAlignment="1">
      <alignment horizontal="centerContinuous" wrapText="1"/>
    </xf>
    <xf numFmtId="0" fontId="14" fillId="0" borderId="0" xfId="2"/>
    <xf numFmtId="0" fontId="14" fillId="0" borderId="1" xfId="2" applyBorder="1"/>
    <xf numFmtId="10" fontId="0" fillId="0" borderId="1" xfId="3" applyNumberFormat="1" applyFont="1" applyBorder="1"/>
    <xf numFmtId="44" fontId="0" fillId="0" borderId="1" xfId="4" applyFont="1" applyBorder="1"/>
    <xf numFmtId="0" fontId="14" fillId="11" borderId="0" xfId="2" applyFont="1" applyFill="1" applyAlignment="1">
      <alignment horizontal="centerContinuous" wrapText="1"/>
    </xf>
    <xf numFmtId="0" fontId="14" fillId="11" borderId="0" xfId="2" applyFill="1" applyAlignment="1">
      <alignment horizontal="centerContinuous" wrapText="1"/>
    </xf>
    <xf numFmtId="0" fontId="14" fillId="0" borderId="2" xfId="2" applyBorder="1"/>
    <xf numFmtId="10" fontId="0" fillId="0" borderId="2" xfId="3" applyNumberFormat="1" applyFont="1" applyBorder="1"/>
    <xf numFmtId="44" fontId="0" fillId="0" borderId="2" xfId="4" applyFont="1" applyBorder="1"/>
    <xf numFmtId="0" fontId="14" fillId="0" borderId="20" xfId="2" applyBorder="1"/>
    <xf numFmtId="10" fontId="0" fillId="0" borderId="20" xfId="3" applyNumberFormat="1" applyFont="1" applyBorder="1"/>
    <xf numFmtId="167" fontId="0" fillId="0" borderId="20" xfId="4" applyNumberFormat="1" applyFont="1" applyBorder="1"/>
    <xf numFmtId="10" fontId="14" fillId="0" borderId="1" xfId="3" applyNumberFormat="1" applyBorder="1"/>
    <xf numFmtId="44" fontId="14" fillId="0" borderId="1" xfId="4" applyBorder="1"/>
    <xf numFmtId="10" fontId="14" fillId="0" borderId="2" xfId="3" applyNumberFormat="1" applyBorder="1"/>
    <xf numFmtId="44" fontId="14" fillId="0" borderId="2" xfId="4" applyBorder="1"/>
    <xf numFmtId="10" fontId="14" fillId="0" borderId="20" xfId="3" applyNumberFormat="1" applyBorder="1"/>
    <xf numFmtId="167" fontId="14" fillId="0" borderId="20" xfId="4" applyNumberFormat="1" applyBorder="1"/>
    <xf numFmtId="168" fontId="0" fillId="0" borderId="0" xfId="0" applyNumberFormat="1"/>
    <xf numFmtId="10" fontId="0" fillId="0" borderId="0" xfId="0" applyNumberFormat="1"/>
    <xf numFmtId="0" fontId="0" fillId="8" borderId="0" xfId="0" applyFill="1"/>
    <xf numFmtId="0" fontId="0" fillId="8" borderId="1" xfId="0" applyFill="1" applyBorder="1"/>
    <xf numFmtId="0" fontId="0" fillId="0" borderId="21" xfId="0" applyBorder="1"/>
    <xf numFmtId="0" fontId="17" fillId="0" borderId="0" xfId="0" applyFont="1"/>
    <xf numFmtId="10" fontId="0" fillId="2" borderId="21" xfId="0" applyNumberFormat="1" applyFill="1" applyBorder="1"/>
    <xf numFmtId="168" fontId="0" fillId="2" borderId="0" xfId="0" applyNumberFormat="1" applyFill="1"/>
    <xf numFmtId="168" fontId="0" fillId="2" borderId="1" xfId="0" applyNumberFormat="1" applyFill="1" applyBorder="1"/>
    <xf numFmtId="168" fontId="0" fillId="2" borderId="0" xfId="0" applyNumberFormat="1" applyFill="1" applyBorder="1"/>
    <xf numFmtId="168" fontId="0" fillId="2" borderId="21" xfId="0" applyNumberFormat="1" applyFill="1" applyBorder="1"/>
    <xf numFmtId="10" fontId="0" fillId="0" borderId="0" xfId="0" applyNumberFormat="1" applyFill="1"/>
    <xf numFmtId="0" fontId="0" fillId="0" borderId="0" xfId="0" applyFill="1"/>
    <xf numFmtId="168" fontId="0" fillId="0" borderId="0" xfId="0" applyNumberFormat="1" applyFill="1" applyBorder="1"/>
    <xf numFmtId="10" fontId="0" fillId="0" borderId="21" xfId="0" applyNumberFormat="1" applyFill="1" applyBorder="1"/>
    <xf numFmtId="0" fontId="0" fillId="0" borderId="21" xfId="0" applyFill="1" applyBorder="1"/>
    <xf numFmtId="168" fontId="0" fillId="0" borderId="21" xfId="0" applyNumberFormat="1" applyFill="1" applyBorder="1"/>
    <xf numFmtId="168" fontId="0" fillId="0" borderId="0" xfId="0" applyNumberFormat="1" applyFill="1"/>
    <xf numFmtId="10" fontId="0" fillId="2" borderId="0" xfId="0" applyNumberFormat="1" applyFill="1"/>
    <xf numFmtId="10" fontId="0" fillId="4" borderId="0" xfId="0" applyNumberFormat="1" applyFill="1"/>
    <xf numFmtId="0" fontId="2" fillId="0" borderId="0" xfId="0" applyFont="1" applyAlignment="1">
      <alignment wrapText="1"/>
    </xf>
    <xf numFmtId="10" fontId="1" fillId="0" borderId="1" xfId="1" applyNumberFormat="1" applyFont="1" applyFill="1" applyBorder="1"/>
    <xf numFmtId="10" fontId="0" fillId="0" borderId="1" xfId="1" applyNumberFormat="1" applyFont="1" applyBorder="1"/>
    <xf numFmtId="0" fontId="0" fillId="0" borderId="0" xfId="0" applyFill="1" applyBorder="1"/>
    <xf numFmtId="10" fontId="0" fillId="2" borderId="0" xfId="0" applyNumberFormat="1" applyFill="1" applyBorder="1"/>
    <xf numFmtId="169" fontId="0" fillId="0" borderId="0" xfId="0" applyNumberFormat="1"/>
    <xf numFmtId="0" fontId="3" fillId="5" borderId="0" xfId="0" applyFont="1" applyFill="1"/>
    <xf numFmtId="168" fontId="0" fillId="0" borderId="1" xfId="0" applyNumberFormat="1" applyBorder="1"/>
    <xf numFmtId="44" fontId="0" fillId="2" borderId="1" xfId="5" applyFont="1" applyFill="1" applyBorder="1"/>
    <xf numFmtId="10" fontId="1" fillId="0" borderId="0" xfId="0" applyNumberFormat="1" applyFont="1" applyFill="1" applyBorder="1"/>
    <xf numFmtId="8" fontId="0" fillId="2" borderId="0" xfId="0" applyNumberFormat="1" applyFill="1"/>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10" fontId="0" fillId="0" borderId="0" xfId="1" applyNumberFormat="1" applyFont="1" applyBorder="1" applyAlignment="1" applyProtection="1">
      <alignment horizontal="center" vertical="center" wrapText="1"/>
      <protection locked="0"/>
    </xf>
  </cellXfs>
  <cellStyles count="6">
    <cellStyle name="Currency" xfId="5" builtinId="4"/>
    <cellStyle name="Currency 2" xfId="4"/>
    <cellStyle name="Normal" xfId="0" builtinId="0"/>
    <cellStyle name="Normal 2" xfId="2"/>
    <cellStyle name="Percent" xfId="1" builtinId="5"/>
    <cellStyle name="Percent 2" xfId="3"/>
  </cellStyles>
  <dxfs count="0"/>
  <tableStyles count="0" defaultTableStyle="TableStyleMedium2" defaultPivotStyle="PivotStyleLight16"/>
  <colors>
    <mruColors>
      <color rgb="FFCCFFCC"/>
      <color rgb="FFFFFF99"/>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0</xdr:col>
      <xdr:colOff>103823</xdr:colOff>
      <xdr:row>3</xdr:row>
      <xdr:rowOff>56199</xdr:rowOff>
    </xdr:from>
    <xdr:to>
      <xdr:col>0</xdr:col>
      <xdr:colOff>1852613</xdr:colOff>
      <xdr:row>8</xdr:row>
      <xdr:rowOff>152400</xdr:rowOff>
    </xdr:to>
    <xdr:sp macro="" textlink="">
      <xdr:nvSpPr>
        <xdr:cNvPr id="2" name="Rectangle 1"/>
        <xdr:cNvSpPr/>
      </xdr:nvSpPr>
      <xdr:spPr>
        <a:xfrm>
          <a:off x="103823" y="784862"/>
          <a:ext cx="1748790" cy="1001076"/>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**Note: Final </a:t>
          </a:r>
          <a:r>
            <a:rPr lang="en-US" sz="800" b="1">
              <a:solidFill>
                <a:sysClr val="windowText" lastClr="000000"/>
              </a:solidFill>
            </a:rPr>
            <a:t>Cost</a:t>
          </a:r>
          <a:r>
            <a:rPr lang="en-US" sz="800">
              <a:solidFill>
                <a:sysClr val="windowText" lastClr="000000"/>
              </a:solidFill>
            </a:rPr>
            <a:t> for Wholesale Price would include all costs that were incurred to get the good ready to sell, including additions like shipping and insurance and subtractions like trade discounts and cash discounts.</a:t>
          </a:r>
        </a:p>
      </xdr:txBody>
    </xdr:sp>
    <xdr:clientData/>
  </xdr:twoCellAnchor>
  <xdr:twoCellAnchor>
    <xdr:from>
      <xdr:col>0</xdr:col>
      <xdr:colOff>1785939</xdr:colOff>
      <xdr:row>0</xdr:row>
      <xdr:rowOff>0</xdr:rowOff>
    </xdr:from>
    <xdr:to>
      <xdr:col>1</xdr:col>
      <xdr:colOff>513522</xdr:colOff>
      <xdr:row>1</xdr:row>
      <xdr:rowOff>57150</xdr:rowOff>
    </xdr:to>
    <xdr:sp macro="" textlink="">
      <xdr:nvSpPr>
        <xdr:cNvPr id="4" name="Rectangle 3"/>
        <xdr:cNvSpPr/>
      </xdr:nvSpPr>
      <xdr:spPr>
        <a:xfrm>
          <a:off x="1785939" y="0"/>
          <a:ext cx="773387" cy="247650"/>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lang="en-US" sz="1100">
              <a:solidFill>
                <a:sysClr val="windowText" lastClr="000000"/>
              </a:solidFill>
            </a:rPr>
            <a:t>Sell Price</a:t>
          </a:r>
        </a:p>
      </xdr:txBody>
    </xdr:sp>
    <xdr:clientData/>
  </xdr:twoCellAnchor>
  <xdr:twoCellAnchor>
    <xdr:from>
      <xdr:col>0</xdr:col>
      <xdr:colOff>1</xdr:colOff>
      <xdr:row>0</xdr:row>
      <xdr:rowOff>123825</xdr:rowOff>
    </xdr:from>
    <xdr:to>
      <xdr:col>0</xdr:col>
      <xdr:colOff>1785939</xdr:colOff>
      <xdr:row>2</xdr:row>
      <xdr:rowOff>4763</xdr:rowOff>
    </xdr:to>
    <xdr:cxnSp macro="">
      <xdr:nvCxnSpPr>
        <xdr:cNvPr id="6" name="Straight Arrow Connector 5"/>
        <xdr:cNvCxnSpPr>
          <a:stCxn id="4" idx="1"/>
        </xdr:cNvCxnSpPr>
      </xdr:nvCxnSpPr>
      <xdr:spPr>
        <a:xfrm flipH="1">
          <a:off x="1" y="123825"/>
          <a:ext cx="1785938" cy="2619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513522</xdr:colOff>
      <xdr:row>0</xdr:row>
      <xdr:rowOff>123825</xdr:rowOff>
    </xdr:from>
    <xdr:to>
      <xdr:col>2</xdr:col>
      <xdr:colOff>885825</xdr:colOff>
      <xdr:row>2</xdr:row>
      <xdr:rowOff>4763</xdr:rowOff>
    </xdr:to>
    <xdr:cxnSp macro="">
      <xdr:nvCxnSpPr>
        <xdr:cNvPr id="8" name="Straight Arrow Connector 7"/>
        <xdr:cNvCxnSpPr>
          <a:stCxn id="4" idx="3"/>
        </xdr:cNvCxnSpPr>
      </xdr:nvCxnSpPr>
      <xdr:spPr>
        <a:xfrm>
          <a:off x="2559326" y="123825"/>
          <a:ext cx="1647825" cy="2619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588066</xdr:colOff>
      <xdr:row>4</xdr:row>
      <xdr:rowOff>80962</xdr:rowOff>
    </xdr:from>
    <xdr:to>
      <xdr:col>2</xdr:col>
      <xdr:colOff>47625</xdr:colOff>
      <xdr:row>5</xdr:row>
      <xdr:rowOff>138112</xdr:rowOff>
    </xdr:to>
    <xdr:sp macro="" textlink="">
      <xdr:nvSpPr>
        <xdr:cNvPr id="9" name="Rectangle 8"/>
        <xdr:cNvSpPr/>
      </xdr:nvSpPr>
      <xdr:spPr>
        <a:xfrm>
          <a:off x="2633870" y="1016897"/>
          <a:ext cx="735081" cy="247650"/>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lang="en-US" sz="1100">
              <a:solidFill>
                <a:sysClr val="windowText" lastClr="000000"/>
              </a:solidFill>
            </a:rPr>
            <a:t>Markup</a:t>
          </a:r>
        </a:p>
      </xdr:txBody>
    </xdr:sp>
    <xdr:clientData/>
  </xdr:twoCellAnchor>
  <xdr:twoCellAnchor>
    <xdr:from>
      <xdr:col>0</xdr:col>
      <xdr:colOff>2043115</xdr:colOff>
      <xdr:row>3</xdr:row>
      <xdr:rowOff>0</xdr:rowOff>
    </xdr:from>
    <xdr:to>
      <xdr:col>1</xdr:col>
      <xdr:colOff>588066</xdr:colOff>
      <xdr:row>5</xdr:row>
      <xdr:rowOff>14287</xdr:rowOff>
    </xdr:to>
    <xdr:cxnSp macro="">
      <xdr:nvCxnSpPr>
        <xdr:cNvPr id="15" name="Straight Arrow Connector 14"/>
        <xdr:cNvCxnSpPr>
          <a:stCxn id="9" idx="1"/>
        </xdr:cNvCxnSpPr>
      </xdr:nvCxnSpPr>
      <xdr:spPr>
        <a:xfrm flipH="1" flipV="1">
          <a:off x="2043115" y="745435"/>
          <a:ext cx="590755" cy="395287"/>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3</xdr:row>
      <xdr:rowOff>9527</xdr:rowOff>
    </xdr:from>
    <xdr:to>
      <xdr:col>3</xdr:col>
      <xdr:colOff>4348</xdr:colOff>
      <xdr:row>5</xdr:row>
      <xdr:rowOff>14287</xdr:rowOff>
    </xdr:to>
    <xdr:cxnSp macro="">
      <xdr:nvCxnSpPr>
        <xdr:cNvPr id="17" name="Straight Arrow Connector 16"/>
        <xdr:cNvCxnSpPr>
          <a:stCxn id="9" idx="3"/>
        </xdr:cNvCxnSpPr>
      </xdr:nvCxnSpPr>
      <xdr:spPr>
        <a:xfrm flipV="1">
          <a:off x="3368951" y="754962"/>
          <a:ext cx="842962" cy="38576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527538</xdr:colOff>
      <xdr:row>4</xdr:row>
      <xdr:rowOff>169986</xdr:rowOff>
    </xdr:from>
    <xdr:to>
      <xdr:col>4</xdr:col>
      <xdr:colOff>685800</xdr:colOff>
      <xdr:row>7</xdr:row>
      <xdr:rowOff>128954</xdr:rowOff>
    </xdr:to>
    <xdr:sp macro="" textlink="">
      <xdr:nvSpPr>
        <xdr:cNvPr id="10" name="Rectangle 9"/>
        <xdr:cNvSpPr/>
      </xdr:nvSpPr>
      <xdr:spPr>
        <a:xfrm>
          <a:off x="3944815" y="1078524"/>
          <a:ext cx="1682262" cy="504092"/>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**Note: Markup must cover all expenses and</a:t>
          </a:r>
          <a:r>
            <a:rPr lang="en-US" sz="800" baseline="0">
              <a:solidFill>
                <a:sysClr val="windowText" lastClr="000000"/>
              </a:solidFill>
            </a:rPr>
            <a:t> your profit, otherwise you have a loss</a:t>
          </a:r>
          <a:endParaRPr lang="en-US" sz="8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103823</xdr:colOff>
      <xdr:row>3</xdr:row>
      <xdr:rowOff>56199</xdr:rowOff>
    </xdr:from>
    <xdr:to>
      <xdr:col>0</xdr:col>
      <xdr:colOff>1852613</xdr:colOff>
      <xdr:row>8</xdr:row>
      <xdr:rowOff>152400</xdr:rowOff>
    </xdr:to>
    <xdr:sp macro="" textlink="">
      <xdr:nvSpPr>
        <xdr:cNvPr id="2" name="Rectangle 1"/>
        <xdr:cNvSpPr/>
      </xdr:nvSpPr>
      <xdr:spPr>
        <a:xfrm>
          <a:off x="103823" y="799149"/>
          <a:ext cx="1748790" cy="1048701"/>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**Note: Final </a:t>
          </a:r>
          <a:r>
            <a:rPr lang="en-US" sz="800" b="1">
              <a:solidFill>
                <a:sysClr val="windowText" lastClr="000000"/>
              </a:solidFill>
            </a:rPr>
            <a:t>Cost</a:t>
          </a:r>
          <a:r>
            <a:rPr lang="en-US" sz="800">
              <a:solidFill>
                <a:sysClr val="windowText" lastClr="000000"/>
              </a:solidFill>
            </a:rPr>
            <a:t> for Wholesale Price would include all costs that were incurred to get the good ready to sell, including additions like shipping and insurance and subtractions like trade discounts and cash discounts.</a:t>
          </a:r>
        </a:p>
      </xdr:txBody>
    </xdr:sp>
    <xdr:clientData/>
  </xdr:twoCellAnchor>
  <xdr:twoCellAnchor>
    <xdr:from>
      <xdr:col>0</xdr:col>
      <xdr:colOff>1785939</xdr:colOff>
      <xdr:row>0</xdr:row>
      <xdr:rowOff>0</xdr:rowOff>
    </xdr:from>
    <xdr:to>
      <xdr:col>1</xdr:col>
      <xdr:colOff>513522</xdr:colOff>
      <xdr:row>1</xdr:row>
      <xdr:rowOff>57150</xdr:rowOff>
    </xdr:to>
    <xdr:sp macro="" textlink="">
      <xdr:nvSpPr>
        <xdr:cNvPr id="3" name="Rectangle 2"/>
        <xdr:cNvSpPr/>
      </xdr:nvSpPr>
      <xdr:spPr>
        <a:xfrm>
          <a:off x="1785939" y="0"/>
          <a:ext cx="775458" cy="247650"/>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lang="en-US" sz="1100">
              <a:solidFill>
                <a:sysClr val="windowText" lastClr="000000"/>
              </a:solidFill>
            </a:rPr>
            <a:t>Sell Price</a:t>
          </a:r>
        </a:p>
      </xdr:txBody>
    </xdr:sp>
    <xdr:clientData/>
  </xdr:twoCellAnchor>
  <xdr:twoCellAnchor>
    <xdr:from>
      <xdr:col>0</xdr:col>
      <xdr:colOff>1</xdr:colOff>
      <xdr:row>0</xdr:row>
      <xdr:rowOff>123825</xdr:rowOff>
    </xdr:from>
    <xdr:to>
      <xdr:col>0</xdr:col>
      <xdr:colOff>1785939</xdr:colOff>
      <xdr:row>2</xdr:row>
      <xdr:rowOff>4763</xdr:rowOff>
    </xdr:to>
    <xdr:cxnSp macro="">
      <xdr:nvCxnSpPr>
        <xdr:cNvPr id="4" name="Straight Arrow Connector 3"/>
        <xdr:cNvCxnSpPr>
          <a:stCxn id="3" idx="1"/>
        </xdr:cNvCxnSpPr>
      </xdr:nvCxnSpPr>
      <xdr:spPr>
        <a:xfrm flipH="1">
          <a:off x="1" y="123825"/>
          <a:ext cx="1785938" cy="2619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513522</xdr:colOff>
      <xdr:row>0</xdr:row>
      <xdr:rowOff>123825</xdr:rowOff>
    </xdr:from>
    <xdr:to>
      <xdr:col>2</xdr:col>
      <xdr:colOff>885825</xdr:colOff>
      <xdr:row>2</xdr:row>
      <xdr:rowOff>4763</xdr:rowOff>
    </xdr:to>
    <xdr:cxnSp macro="">
      <xdr:nvCxnSpPr>
        <xdr:cNvPr id="5" name="Straight Arrow Connector 4"/>
        <xdr:cNvCxnSpPr>
          <a:stCxn id="3" idx="3"/>
        </xdr:cNvCxnSpPr>
      </xdr:nvCxnSpPr>
      <xdr:spPr>
        <a:xfrm>
          <a:off x="2561397" y="123825"/>
          <a:ext cx="1648653" cy="2619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588066</xdr:colOff>
      <xdr:row>4</xdr:row>
      <xdr:rowOff>80962</xdr:rowOff>
    </xdr:from>
    <xdr:to>
      <xdr:col>2</xdr:col>
      <xdr:colOff>47625</xdr:colOff>
      <xdr:row>5</xdr:row>
      <xdr:rowOff>138112</xdr:rowOff>
    </xdr:to>
    <xdr:sp macro="" textlink="">
      <xdr:nvSpPr>
        <xdr:cNvPr id="6" name="Rectangle 5"/>
        <xdr:cNvSpPr/>
      </xdr:nvSpPr>
      <xdr:spPr>
        <a:xfrm>
          <a:off x="2635941" y="1014412"/>
          <a:ext cx="735909" cy="247650"/>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lang="en-US" sz="1100">
              <a:solidFill>
                <a:sysClr val="windowText" lastClr="000000"/>
              </a:solidFill>
            </a:rPr>
            <a:t>Markup</a:t>
          </a:r>
        </a:p>
      </xdr:txBody>
    </xdr:sp>
    <xdr:clientData/>
  </xdr:twoCellAnchor>
  <xdr:twoCellAnchor>
    <xdr:from>
      <xdr:col>0</xdr:col>
      <xdr:colOff>2043115</xdr:colOff>
      <xdr:row>3</xdr:row>
      <xdr:rowOff>0</xdr:rowOff>
    </xdr:from>
    <xdr:to>
      <xdr:col>1</xdr:col>
      <xdr:colOff>588066</xdr:colOff>
      <xdr:row>5</xdr:row>
      <xdr:rowOff>14287</xdr:rowOff>
    </xdr:to>
    <xdr:cxnSp macro="">
      <xdr:nvCxnSpPr>
        <xdr:cNvPr id="7" name="Straight Arrow Connector 6"/>
        <xdr:cNvCxnSpPr>
          <a:stCxn id="6" idx="1"/>
        </xdr:cNvCxnSpPr>
      </xdr:nvCxnSpPr>
      <xdr:spPr>
        <a:xfrm flipH="1" flipV="1">
          <a:off x="2043115" y="742950"/>
          <a:ext cx="592826" cy="395287"/>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3</xdr:row>
      <xdr:rowOff>9527</xdr:rowOff>
    </xdr:from>
    <xdr:to>
      <xdr:col>3</xdr:col>
      <xdr:colOff>4348</xdr:colOff>
      <xdr:row>5</xdr:row>
      <xdr:rowOff>14287</xdr:rowOff>
    </xdr:to>
    <xdr:cxnSp macro="">
      <xdr:nvCxnSpPr>
        <xdr:cNvPr id="8" name="Straight Arrow Connector 7"/>
        <xdr:cNvCxnSpPr>
          <a:stCxn id="6" idx="3"/>
        </xdr:cNvCxnSpPr>
      </xdr:nvCxnSpPr>
      <xdr:spPr>
        <a:xfrm flipV="1">
          <a:off x="3371850" y="752477"/>
          <a:ext cx="842548" cy="38576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527538</xdr:colOff>
      <xdr:row>4</xdr:row>
      <xdr:rowOff>169986</xdr:rowOff>
    </xdr:from>
    <xdr:to>
      <xdr:col>4</xdr:col>
      <xdr:colOff>685800</xdr:colOff>
      <xdr:row>7</xdr:row>
      <xdr:rowOff>128954</xdr:rowOff>
    </xdr:to>
    <xdr:sp macro="" textlink="">
      <xdr:nvSpPr>
        <xdr:cNvPr id="9" name="Rectangle 8"/>
        <xdr:cNvSpPr/>
      </xdr:nvSpPr>
      <xdr:spPr>
        <a:xfrm>
          <a:off x="3851763" y="1103436"/>
          <a:ext cx="1653687" cy="530468"/>
        </a:xfrm>
        <a:prstGeom prst="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**Note: Markup must cover all expenses and</a:t>
          </a:r>
          <a:r>
            <a:rPr lang="en-US" sz="800" baseline="0">
              <a:solidFill>
                <a:sysClr val="windowText" lastClr="000000"/>
              </a:solidFill>
            </a:rPr>
            <a:t> your profit, otherwise you have a loss</a:t>
          </a:r>
          <a:endParaRPr lang="en-US" sz="8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99"/>
        </a:solidFill>
        <a:ln>
          <a:solidFill>
            <a:schemeClr val="tx1"/>
          </a:solidFill>
        </a:ln>
      </a:spPr>
      <a:bodyPr vertOverflow="clip" horzOverflow="clip" rtlCol="0" anchor="t"/>
      <a:lstStyle>
        <a:defPPr algn="l">
          <a:defRPr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25400">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6"/>
  <sheetViews>
    <sheetView tabSelected="1" zoomScale="235" zoomScaleNormal="235" workbookViewId="0"/>
  </sheetViews>
  <sheetFormatPr defaultRowHeight="15" x14ac:dyDescent="0.25"/>
  <sheetData>
    <row r="1" spans="1:2" x14ac:dyDescent="0.25">
      <c r="A1">
        <v>8.1</v>
      </c>
      <c r="B1" t="s">
        <v>192</v>
      </c>
    </row>
    <row r="2" spans="1:2" x14ac:dyDescent="0.25">
      <c r="B2" t="s">
        <v>193</v>
      </c>
    </row>
    <row r="3" spans="1:2" x14ac:dyDescent="0.25">
      <c r="A3">
        <v>8.1999999999999993</v>
      </c>
      <c r="B3" t="s">
        <v>194</v>
      </c>
    </row>
    <row r="4" spans="1:2" x14ac:dyDescent="0.25">
      <c r="B4" t="s">
        <v>197</v>
      </c>
    </row>
    <row r="5" spans="1:2" ht="14.45" x14ac:dyDescent="0.25">
      <c r="B5" t="s">
        <v>195</v>
      </c>
    </row>
    <row r="6" spans="1:2" ht="14.45" x14ac:dyDescent="0.25">
      <c r="B6" t="s">
        <v>196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33"/>
  <sheetViews>
    <sheetView zoomScale="93" zoomScaleNormal="93" workbookViewId="0">
      <selection activeCell="E19" sqref="E19"/>
    </sheetView>
  </sheetViews>
  <sheetFormatPr defaultRowHeight="15" x14ac:dyDescent="0.25"/>
  <cols>
    <col min="1" max="1" width="17.28515625" customWidth="1"/>
    <col min="2" max="2" width="10.140625" customWidth="1"/>
    <col min="3" max="3" width="2" bestFit="1" customWidth="1"/>
    <col min="4" max="4" width="8.7109375" customWidth="1"/>
    <col min="5" max="5" width="7.7109375" customWidth="1"/>
    <col min="6" max="6" width="10.28515625" customWidth="1"/>
    <col min="7" max="7" width="1" customWidth="1"/>
    <col min="8" max="8" width="13.28515625" customWidth="1"/>
    <col min="9" max="9" width="11.5703125" customWidth="1"/>
    <col min="10" max="10" width="13.28515625" customWidth="1"/>
    <col min="11" max="11" width="11.5703125" customWidth="1"/>
    <col min="12" max="12" width="4.5703125" customWidth="1"/>
    <col min="13" max="13" width="13.140625" customWidth="1"/>
  </cols>
  <sheetData>
    <row r="1" spans="1:17" x14ac:dyDescent="0.25">
      <c r="A1" s="53" t="s">
        <v>16</v>
      </c>
      <c r="B1" s="40"/>
      <c r="C1" s="40"/>
      <c r="D1" s="40"/>
      <c r="E1" s="40"/>
      <c r="F1" s="41"/>
      <c r="P1" t="s">
        <v>230</v>
      </c>
    </row>
    <row r="2" spans="1:17" x14ac:dyDescent="0.25">
      <c r="A2" s="54" t="s">
        <v>70</v>
      </c>
      <c r="B2" s="55"/>
      <c r="C2" s="55"/>
      <c r="D2" s="55"/>
      <c r="E2" s="55"/>
      <c r="F2" s="56"/>
      <c r="P2" t="s">
        <v>0</v>
      </c>
      <c r="Q2" s="19">
        <f>MarkupOnCost!B4</f>
        <v>8</v>
      </c>
    </row>
    <row r="3" spans="1:17" x14ac:dyDescent="0.25">
      <c r="A3" s="54" t="s">
        <v>71</v>
      </c>
      <c r="B3" s="55"/>
      <c r="C3" s="55"/>
      <c r="D3" s="55"/>
      <c r="E3" s="55"/>
      <c r="F3" s="56"/>
      <c r="P3" t="s">
        <v>1</v>
      </c>
      <c r="Q3" s="19">
        <f>MarkupOnCost!B5</f>
        <v>6</v>
      </c>
    </row>
    <row r="4" spans="1:17" x14ac:dyDescent="0.25">
      <c r="A4" s="42" t="s">
        <v>59</v>
      </c>
      <c r="B4" s="43"/>
      <c r="C4" s="43"/>
      <c r="D4" s="43"/>
      <c r="E4" s="43"/>
      <c r="F4" s="44"/>
      <c r="P4" t="s">
        <v>231</v>
      </c>
    </row>
    <row r="5" spans="1:17" x14ac:dyDescent="0.25">
      <c r="P5" t="s">
        <v>0</v>
      </c>
      <c r="Q5" s="19">
        <f>SUM(Q2:Q3)</f>
        <v>14</v>
      </c>
    </row>
    <row r="6" spans="1:17" x14ac:dyDescent="0.25">
      <c r="A6" s="4" t="s">
        <v>6</v>
      </c>
      <c r="B6" s="32">
        <v>1</v>
      </c>
      <c r="C6" s="32"/>
      <c r="D6" s="4" t="s">
        <v>0</v>
      </c>
      <c r="E6" s="4" t="s">
        <v>54</v>
      </c>
      <c r="F6" s="4" t="s">
        <v>3</v>
      </c>
      <c r="P6" t="s">
        <v>1</v>
      </c>
      <c r="Q6" s="19">
        <f>MarkupOnSellPrice!B5</f>
        <v>11</v>
      </c>
    </row>
    <row r="7" spans="1:17" x14ac:dyDescent="0.25">
      <c r="A7" s="1" t="s">
        <v>7</v>
      </c>
      <c r="B7" s="17" t="s">
        <v>51</v>
      </c>
      <c r="C7" s="29" t="s">
        <v>52</v>
      </c>
      <c r="D7" s="1" t="s">
        <v>1</v>
      </c>
      <c r="E7" s="1" t="s">
        <v>54</v>
      </c>
      <c r="F7" s="1" t="s">
        <v>57</v>
      </c>
    </row>
    <row r="8" spans="1:17" x14ac:dyDescent="0.25">
      <c r="A8" s="1" t="s">
        <v>77</v>
      </c>
      <c r="B8" s="17" t="s">
        <v>51</v>
      </c>
      <c r="C8" s="29" t="s">
        <v>53</v>
      </c>
      <c r="D8" s="1" t="s">
        <v>2</v>
      </c>
      <c r="E8" s="1" t="s">
        <v>54</v>
      </c>
      <c r="F8" s="1" t="s">
        <v>58</v>
      </c>
    </row>
    <row r="10" spans="1:17" x14ac:dyDescent="0.25">
      <c r="A10" s="39" t="s">
        <v>65</v>
      </c>
      <c r="B10" s="40"/>
      <c r="C10" s="40"/>
      <c r="D10" s="40"/>
      <c r="E10" s="40"/>
      <c r="F10" s="41"/>
      <c r="H10" s="67" t="s">
        <v>57</v>
      </c>
      <c r="I10" s="62" t="s">
        <v>58</v>
      </c>
      <c r="J10" s="67" t="s">
        <v>55</v>
      </c>
      <c r="K10" s="66" t="s">
        <v>56</v>
      </c>
    </row>
    <row r="11" spans="1:17" x14ac:dyDescent="0.25">
      <c r="A11" s="54" t="str">
        <f>"that costs them "&amp;DOLLAR(Q2)&amp;" to make. If they add a markup of"</f>
        <v>that costs them $8.00 to make. If they add a markup of</v>
      </c>
      <c r="B11" s="55"/>
      <c r="C11" s="55"/>
      <c r="D11" s="55"/>
      <c r="E11" s="55"/>
      <c r="F11" s="56"/>
      <c r="H11" s="72">
        <f>E16</f>
        <v>6</v>
      </c>
      <c r="I11" s="63">
        <f>H14+H11</f>
        <v>14</v>
      </c>
      <c r="J11" s="70" t="s">
        <v>75</v>
      </c>
      <c r="K11" s="64" t="s">
        <v>75</v>
      </c>
    </row>
    <row r="12" spans="1:17" x14ac:dyDescent="0.25">
      <c r="A12" s="54" t="str">
        <f>DOLLAR(Q3)&amp;", the sell price that they charge their customer"</f>
        <v>$6.00, the sell price that they charge their customer</v>
      </c>
      <c r="B12" s="55"/>
      <c r="C12" s="55"/>
      <c r="D12" s="55"/>
      <c r="E12" s="55"/>
      <c r="F12" s="56"/>
      <c r="H12" s="68"/>
      <c r="I12" s="63"/>
      <c r="J12" s="69">
        <f>B16</f>
        <v>0.75</v>
      </c>
      <c r="K12" s="71">
        <f>J12+J14</f>
        <v>1.75</v>
      </c>
    </row>
    <row r="13" spans="1:17" x14ac:dyDescent="0.25">
      <c r="A13" s="42" t="str">
        <f>"would be "&amp;DOLLAR(Q2)&amp;" + "&amp;DOLLAR(Q3)&amp;" = "&amp;DOLLAR(Q2+Q3)&amp;"."</f>
        <v>would be $8.00 + $6.00 = $14.00.</v>
      </c>
      <c r="B13" s="43"/>
      <c r="C13" s="43"/>
      <c r="D13" s="43"/>
      <c r="E13" s="43"/>
      <c r="F13" s="44"/>
      <c r="H13" s="6" t="s">
        <v>79</v>
      </c>
      <c r="I13" s="64"/>
      <c r="J13" s="9" t="s">
        <v>6</v>
      </c>
      <c r="K13" s="64"/>
    </row>
    <row r="14" spans="1:17" x14ac:dyDescent="0.25">
      <c r="H14" s="7">
        <f>E15</f>
        <v>8</v>
      </c>
      <c r="I14" s="64"/>
      <c r="J14" s="61">
        <f>B15</f>
        <v>1</v>
      </c>
      <c r="K14" s="64"/>
    </row>
    <row r="15" spans="1:17" x14ac:dyDescent="0.25">
      <c r="A15" s="4" t="s">
        <v>6</v>
      </c>
      <c r="B15" s="84">
        <v>1</v>
      </c>
      <c r="C15" s="58"/>
      <c r="D15" s="4" t="s">
        <v>0</v>
      </c>
      <c r="E15" s="78">
        <v>8</v>
      </c>
      <c r="F15" s="4" t="s">
        <v>3</v>
      </c>
      <c r="H15" s="7"/>
      <c r="I15" s="64"/>
      <c r="J15" s="10"/>
      <c r="K15" s="64"/>
    </row>
    <row r="16" spans="1:17" x14ac:dyDescent="0.25">
      <c r="A16" s="1" t="s">
        <v>7</v>
      </c>
      <c r="B16" s="34">
        <f>E16/E15</f>
        <v>0.75</v>
      </c>
      <c r="C16" s="29" t="s">
        <v>52</v>
      </c>
      <c r="D16" s="1" t="s">
        <v>1</v>
      </c>
      <c r="E16" s="78">
        <v>6</v>
      </c>
      <c r="F16" s="1" t="s">
        <v>57</v>
      </c>
      <c r="H16" s="8"/>
      <c r="I16" s="65"/>
      <c r="J16" s="11"/>
      <c r="K16" s="65"/>
    </row>
    <row r="17" spans="1:11" x14ac:dyDescent="0.25">
      <c r="A17" s="1" t="s">
        <v>77</v>
      </c>
      <c r="B17" s="34">
        <f>E17/E15</f>
        <v>1.75</v>
      </c>
      <c r="C17" s="29" t="s">
        <v>53</v>
      </c>
      <c r="D17" s="1" t="s">
        <v>2</v>
      </c>
      <c r="E17" s="35">
        <f>SUM(E15:E16)</f>
        <v>14</v>
      </c>
      <c r="F17" s="1" t="s">
        <v>58</v>
      </c>
    </row>
    <row r="18" spans="1:11" x14ac:dyDescent="0.25">
      <c r="B18" s="167">
        <f>B15+B16</f>
        <v>1.75</v>
      </c>
    </row>
    <row r="19" spans="1:11" x14ac:dyDescent="0.25">
      <c r="A19" t="s">
        <v>78</v>
      </c>
      <c r="H19" s="21" t="s">
        <v>96</v>
      </c>
    </row>
    <row r="20" spans="1:11" x14ac:dyDescent="0.25">
      <c r="H20" s="20" t="s">
        <v>141</v>
      </c>
      <c r="K20" s="3">
        <f>ROUND(H14*J12,2)</f>
        <v>6</v>
      </c>
    </row>
    <row r="21" spans="1:11" x14ac:dyDescent="0.25">
      <c r="A21" t="s">
        <v>57</v>
      </c>
      <c r="B21" s="30">
        <f>ROUND(E15*B16,2)</f>
        <v>6</v>
      </c>
      <c r="D21" t="s">
        <v>233</v>
      </c>
      <c r="H21" s="20" t="s">
        <v>142</v>
      </c>
      <c r="K21" s="3">
        <f>ROUND(H14*K12,2)</f>
        <v>14</v>
      </c>
    </row>
    <row r="22" spans="1:11" x14ac:dyDescent="0.25">
      <c r="A22" t="s">
        <v>58</v>
      </c>
      <c r="B22" s="30">
        <f>ROUND(E15*B17,2)</f>
        <v>14</v>
      </c>
      <c r="D22" t="s">
        <v>233</v>
      </c>
      <c r="H22" s="20" t="s">
        <v>124</v>
      </c>
    </row>
    <row r="23" spans="1:11" x14ac:dyDescent="0.25">
      <c r="A23" t="s">
        <v>62</v>
      </c>
      <c r="B23" s="30">
        <f>ROUND(E16/B16,2)</f>
        <v>8</v>
      </c>
      <c r="D23" t="s">
        <v>234</v>
      </c>
      <c r="H23" s="110" t="s">
        <v>126</v>
      </c>
    </row>
    <row r="24" spans="1:11" x14ac:dyDescent="0.25">
      <c r="A24" t="s">
        <v>62</v>
      </c>
      <c r="B24" s="30">
        <f>ROUND(E17/B17,2)</f>
        <v>8</v>
      </c>
      <c r="D24" t="s">
        <v>234</v>
      </c>
      <c r="H24" s="21" t="s">
        <v>114</v>
      </c>
    </row>
    <row r="25" spans="1:11" x14ac:dyDescent="0.25">
      <c r="A25" t="s">
        <v>7</v>
      </c>
      <c r="B25" s="30">
        <f>E16/E15</f>
        <v>0.75</v>
      </c>
      <c r="D25" t="s">
        <v>235</v>
      </c>
      <c r="H25" s="20" t="s">
        <v>143</v>
      </c>
      <c r="K25" s="3">
        <f>ROUND(H11/J12,2)</f>
        <v>8</v>
      </c>
    </row>
    <row r="26" spans="1:11" x14ac:dyDescent="0.25">
      <c r="A26" t="s">
        <v>232</v>
      </c>
      <c r="B26" s="30">
        <f>E17/E15</f>
        <v>1.75</v>
      </c>
      <c r="D26" t="s">
        <v>235</v>
      </c>
      <c r="H26" s="20" t="s">
        <v>144</v>
      </c>
      <c r="K26" s="3">
        <f>ROUND(I11/K12,2)</f>
        <v>8</v>
      </c>
    </row>
    <row r="27" spans="1:11" x14ac:dyDescent="0.25">
      <c r="H27" s="20" t="s">
        <v>124</v>
      </c>
    </row>
    <row r="28" spans="1:11" x14ac:dyDescent="0.25">
      <c r="H28" s="110" t="s">
        <v>149</v>
      </c>
    </row>
    <row r="29" spans="1:11" x14ac:dyDescent="0.25">
      <c r="H29" s="21" t="s">
        <v>111</v>
      </c>
    </row>
    <row r="30" spans="1:11" x14ac:dyDescent="0.25">
      <c r="H30" s="20" t="s">
        <v>147</v>
      </c>
      <c r="K30" s="146">
        <f>H11/H14</f>
        <v>0.75</v>
      </c>
    </row>
    <row r="31" spans="1:11" x14ac:dyDescent="0.25">
      <c r="H31" s="20" t="s">
        <v>148</v>
      </c>
      <c r="K31" s="146">
        <f>I11/H14</f>
        <v>1.75</v>
      </c>
    </row>
    <row r="32" spans="1:11" x14ac:dyDescent="0.25">
      <c r="H32" s="20" t="s">
        <v>124</v>
      </c>
    </row>
    <row r="33" spans="8:8" x14ac:dyDescent="0.25">
      <c r="H33" s="110" t="s">
        <v>129</v>
      </c>
    </row>
  </sheetData>
  <printOptions horizontalCentered="1"/>
  <pageMargins left="0.7" right="0.7" top="0.75" bottom="0.75" header="0.3" footer="0.3"/>
  <pageSetup scale="72" orientation="landscape" cellComments="asDisplayed" r:id="rId1"/>
  <headerFooter>
    <oddHeader>&amp;LChapter 8 - &amp;A</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61"/>
  <sheetViews>
    <sheetView zoomScaleNormal="100" workbookViewId="0">
      <selection activeCell="B8" sqref="B8"/>
    </sheetView>
  </sheetViews>
  <sheetFormatPr defaultRowHeight="15" x14ac:dyDescent="0.25"/>
  <cols>
    <col min="1" max="1" width="18.28515625" customWidth="1"/>
    <col min="6" max="6" width="9.7109375" customWidth="1"/>
    <col min="7" max="7" width="0.85546875" customWidth="1"/>
    <col min="8" max="8" width="12.5703125" customWidth="1"/>
    <col min="9" max="9" width="11.5703125" bestFit="1" customWidth="1"/>
    <col min="10" max="11" width="10.140625" bestFit="1" customWidth="1"/>
  </cols>
  <sheetData>
    <row r="1" spans="1:11" ht="21" x14ac:dyDescent="0.35">
      <c r="A1" s="86" t="s">
        <v>83</v>
      </c>
    </row>
    <row r="2" spans="1:11" ht="15.75" x14ac:dyDescent="0.25">
      <c r="A2" s="22" t="s">
        <v>89</v>
      </c>
    </row>
    <row r="3" spans="1:11" ht="15.75" x14ac:dyDescent="0.25">
      <c r="A3" s="23" t="s">
        <v>18</v>
      </c>
    </row>
    <row r="4" spans="1:11" ht="15.75" x14ac:dyDescent="0.25">
      <c r="A4" s="23" t="s">
        <v>19</v>
      </c>
    </row>
    <row r="5" spans="1:11" ht="15.75" x14ac:dyDescent="0.25">
      <c r="A5" s="23" t="s">
        <v>20</v>
      </c>
    </row>
    <row r="7" spans="1:11" x14ac:dyDescent="0.25">
      <c r="A7" s="4" t="s">
        <v>6</v>
      </c>
      <c r="B7" s="84">
        <v>1</v>
      </c>
      <c r="C7" s="58"/>
      <c r="D7" s="4" t="s">
        <v>0</v>
      </c>
      <c r="E7" s="78"/>
      <c r="F7" s="4" t="s">
        <v>3</v>
      </c>
      <c r="H7" s="67" t="s">
        <v>57</v>
      </c>
      <c r="I7" s="62" t="s">
        <v>58</v>
      </c>
      <c r="J7" s="67" t="s">
        <v>55</v>
      </c>
      <c r="K7" s="66" t="s">
        <v>56</v>
      </c>
    </row>
    <row r="8" spans="1:11" x14ac:dyDescent="0.25">
      <c r="A8" s="1" t="s">
        <v>7</v>
      </c>
      <c r="B8" s="33"/>
      <c r="C8" s="29" t="s">
        <v>52</v>
      </c>
      <c r="D8" s="1" t="s">
        <v>1</v>
      </c>
      <c r="E8" s="35"/>
      <c r="F8" s="1" t="s">
        <v>57</v>
      </c>
      <c r="H8" s="72"/>
      <c r="I8" s="63"/>
      <c r="J8" s="70" t="s">
        <v>75</v>
      </c>
      <c r="K8" s="64" t="s">
        <v>75</v>
      </c>
    </row>
    <row r="9" spans="1:11" x14ac:dyDescent="0.25">
      <c r="A9" s="1" t="s">
        <v>77</v>
      </c>
      <c r="B9" s="33"/>
      <c r="C9" s="29" t="s">
        <v>53</v>
      </c>
      <c r="D9" s="1" t="s">
        <v>2</v>
      </c>
      <c r="E9" s="78"/>
      <c r="F9" s="1" t="s">
        <v>58</v>
      </c>
      <c r="H9" s="68"/>
      <c r="I9" s="63"/>
      <c r="J9" s="69"/>
      <c r="K9" s="71"/>
    </row>
    <row r="10" spans="1:11" x14ac:dyDescent="0.25">
      <c r="H10" s="6" t="s">
        <v>79</v>
      </c>
      <c r="I10" s="64"/>
      <c r="J10" s="9" t="s">
        <v>6</v>
      </c>
      <c r="K10" s="64"/>
    </row>
    <row r="11" spans="1:11" x14ac:dyDescent="0.25">
      <c r="A11" t="s">
        <v>92</v>
      </c>
      <c r="H11" s="7"/>
      <c r="I11" s="64"/>
      <c r="J11" s="61"/>
      <c r="K11" s="64"/>
    </row>
    <row r="12" spans="1:11" x14ac:dyDescent="0.25">
      <c r="A12" t="s">
        <v>93</v>
      </c>
      <c r="H12" s="7"/>
      <c r="I12" s="64"/>
      <c r="J12" s="10"/>
      <c r="K12" s="64"/>
    </row>
    <row r="13" spans="1:11" x14ac:dyDescent="0.25">
      <c r="A13" t="s">
        <v>94</v>
      </c>
      <c r="H13" s="8"/>
      <c r="I13" s="65"/>
      <c r="J13" s="11"/>
      <c r="K13" s="65"/>
    </row>
    <row r="16" spans="1:11" ht="21" x14ac:dyDescent="0.35">
      <c r="A16" s="86" t="s">
        <v>84</v>
      </c>
    </row>
    <row r="17" spans="1:11" ht="15.75" x14ac:dyDescent="0.25">
      <c r="A17" s="24" t="s">
        <v>88</v>
      </c>
    </row>
    <row r="18" spans="1:11" ht="15.75" x14ac:dyDescent="0.25">
      <c r="A18" s="24" t="s">
        <v>21</v>
      </c>
    </row>
    <row r="19" spans="1:11" ht="15.75" x14ac:dyDescent="0.25">
      <c r="A19" s="24" t="s">
        <v>22</v>
      </c>
    </row>
    <row r="20" spans="1:11" ht="15.75" x14ac:dyDescent="0.25">
      <c r="A20" s="24" t="s">
        <v>109</v>
      </c>
    </row>
    <row r="22" spans="1:11" x14ac:dyDescent="0.25">
      <c r="A22" s="4" t="s">
        <v>6</v>
      </c>
      <c r="B22" s="84">
        <v>1</v>
      </c>
      <c r="C22" s="58"/>
      <c r="D22" s="4" t="s">
        <v>0</v>
      </c>
      <c r="E22" s="35"/>
      <c r="F22" s="4" t="s">
        <v>3</v>
      </c>
      <c r="H22" s="67" t="s">
        <v>57</v>
      </c>
      <c r="I22" s="62" t="s">
        <v>58</v>
      </c>
      <c r="J22" s="67" t="s">
        <v>55</v>
      </c>
      <c r="K22" s="66" t="s">
        <v>56</v>
      </c>
    </row>
    <row r="23" spans="1:11" x14ac:dyDescent="0.25">
      <c r="A23" s="1" t="s">
        <v>7</v>
      </c>
      <c r="B23" s="79"/>
      <c r="C23" s="29" t="s">
        <v>52</v>
      </c>
      <c r="D23" s="1" t="s">
        <v>1</v>
      </c>
      <c r="E23" s="78"/>
      <c r="F23" s="1" t="s">
        <v>57</v>
      </c>
      <c r="H23" s="72"/>
      <c r="I23" s="63"/>
      <c r="J23" s="70" t="s">
        <v>75</v>
      </c>
      <c r="K23" s="64" t="s">
        <v>75</v>
      </c>
    </row>
    <row r="24" spans="1:11" x14ac:dyDescent="0.25">
      <c r="A24" s="1" t="s">
        <v>77</v>
      </c>
      <c r="B24" s="34"/>
      <c r="C24" s="29" t="s">
        <v>53</v>
      </c>
      <c r="D24" s="1" t="s">
        <v>2</v>
      </c>
      <c r="E24" s="35"/>
      <c r="F24" s="1" t="s">
        <v>58</v>
      </c>
      <c r="H24" s="68"/>
      <c r="I24" s="63"/>
      <c r="J24" s="69"/>
      <c r="K24" s="71"/>
    </row>
    <row r="25" spans="1:11" x14ac:dyDescent="0.25">
      <c r="H25" s="6" t="s">
        <v>79</v>
      </c>
      <c r="I25" s="64"/>
      <c r="J25" s="9" t="s">
        <v>6</v>
      </c>
      <c r="K25" s="64"/>
    </row>
    <row r="26" spans="1:11" x14ac:dyDescent="0.25">
      <c r="A26" t="s">
        <v>87</v>
      </c>
      <c r="H26" s="7"/>
      <c r="I26" s="64"/>
      <c r="J26" s="61"/>
      <c r="K26" s="64"/>
    </row>
    <row r="27" spans="1:11" x14ac:dyDescent="0.25">
      <c r="A27" t="s">
        <v>95</v>
      </c>
      <c r="H27" s="7"/>
      <c r="I27" s="64"/>
      <c r="J27" s="10"/>
      <c r="K27" s="64"/>
    </row>
    <row r="28" spans="1:11" x14ac:dyDescent="0.25">
      <c r="H28" s="8"/>
      <c r="I28" s="65"/>
      <c r="J28" s="11"/>
      <c r="K28" s="65"/>
    </row>
    <row r="30" spans="1:11" x14ac:dyDescent="0.25">
      <c r="H30" s="19"/>
    </row>
    <row r="32" spans="1:11" ht="21" x14ac:dyDescent="0.35">
      <c r="A32" s="86" t="s">
        <v>85</v>
      </c>
    </row>
    <row r="33" spans="1:11" ht="15.75" x14ac:dyDescent="0.25">
      <c r="A33" s="24" t="s">
        <v>90</v>
      </c>
    </row>
    <row r="34" spans="1:11" ht="15.75" x14ac:dyDescent="0.25">
      <c r="A34" s="24" t="s">
        <v>23</v>
      </c>
    </row>
    <row r="35" spans="1:11" ht="15.75" x14ac:dyDescent="0.25">
      <c r="A35" s="24" t="s">
        <v>24</v>
      </c>
    </row>
    <row r="36" spans="1:11" ht="15.75" x14ac:dyDescent="0.25">
      <c r="A36" s="24" t="s">
        <v>25</v>
      </c>
    </row>
    <row r="38" spans="1:11" x14ac:dyDescent="0.25">
      <c r="A38" s="4" t="s">
        <v>6</v>
      </c>
      <c r="B38" s="84">
        <v>1</v>
      </c>
      <c r="C38" s="58"/>
      <c r="D38" s="4" t="s">
        <v>0</v>
      </c>
      <c r="E38" s="78"/>
      <c r="F38" s="4" t="s">
        <v>3</v>
      </c>
      <c r="H38" s="67" t="s">
        <v>57</v>
      </c>
      <c r="I38" s="62" t="s">
        <v>58</v>
      </c>
      <c r="J38" s="67" t="s">
        <v>55</v>
      </c>
      <c r="K38" s="66" t="s">
        <v>56</v>
      </c>
    </row>
    <row r="39" spans="1:11" x14ac:dyDescent="0.25">
      <c r="A39" s="1" t="s">
        <v>7</v>
      </c>
      <c r="B39" s="79"/>
      <c r="C39" s="29" t="s">
        <v>52</v>
      </c>
      <c r="D39" s="1" t="s">
        <v>1</v>
      </c>
      <c r="E39" s="35"/>
      <c r="F39" s="1" t="s">
        <v>57</v>
      </c>
      <c r="H39" s="72"/>
      <c r="I39" s="63"/>
      <c r="J39" s="70" t="s">
        <v>75</v>
      </c>
      <c r="K39" s="64" t="s">
        <v>75</v>
      </c>
    </row>
    <row r="40" spans="1:11" x14ac:dyDescent="0.25">
      <c r="A40" s="1" t="s">
        <v>77</v>
      </c>
      <c r="B40" s="34"/>
      <c r="C40" s="29" t="s">
        <v>53</v>
      </c>
      <c r="D40" s="1" t="s">
        <v>2</v>
      </c>
      <c r="E40" s="35"/>
      <c r="F40" s="1" t="s">
        <v>58</v>
      </c>
      <c r="H40" s="68"/>
      <c r="I40" s="63"/>
      <c r="J40" s="69"/>
      <c r="K40" s="71"/>
    </row>
    <row r="41" spans="1:11" x14ac:dyDescent="0.25">
      <c r="H41" s="6" t="s">
        <v>79</v>
      </c>
      <c r="I41" s="64"/>
      <c r="J41" s="9" t="s">
        <v>6</v>
      </c>
      <c r="K41" s="64"/>
    </row>
    <row r="42" spans="1:11" x14ac:dyDescent="0.25">
      <c r="A42" t="s">
        <v>97</v>
      </c>
      <c r="H42" s="7"/>
      <c r="I42" s="64"/>
      <c r="J42" s="61"/>
      <c r="K42" s="64"/>
    </row>
    <row r="43" spans="1:11" x14ac:dyDescent="0.25">
      <c r="A43" t="s">
        <v>98</v>
      </c>
      <c r="H43" s="7"/>
      <c r="I43" s="64"/>
      <c r="J43" s="10"/>
      <c r="K43" s="64"/>
    </row>
    <row r="44" spans="1:11" x14ac:dyDescent="0.25">
      <c r="A44" t="s">
        <v>99</v>
      </c>
      <c r="H44" s="8"/>
      <c r="I44" s="65"/>
      <c r="J44" s="11"/>
      <c r="K44" s="65"/>
    </row>
    <row r="47" spans="1:11" ht="21" x14ac:dyDescent="0.35">
      <c r="A47" s="86" t="s">
        <v>86</v>
      </c>
    </row>
    <row r="48" spans="1:11" ht="15.75" x14ac:dyDescent="0.25">
      <c r="A48" s="24" t="s">
        <v>26</v>
      </c>
    </row>
    <row r="49" spans="1:11" ht="15.75" x14ac:dyDescent="0.25">
      <c r="A49" s="24" t="s">
        <v>27</v>
      </c>
    </row>
    <row r="50" spans="1:11" ht="15.75" x14ac:dyDescent="0.25">
      <c r="A50" s="24" t="s">
        <v>28</v>
      </c>
    </row>
    <row r="52" spans="1:11" x14ac:dyDescent="0.25">
      <c r="A52" s="4" t="s">
        <v>6</v>
      </c>
      <c r="B52" s="84">
        <v>1</v>
      </c>
      <c r="C52" s="58"/>
      <c r="D52" s="4" t="s">
        <v>0</v>
      </c>
      <c r="E52" s="35"/>
      <c r="F52" s="4" t="s">
        <v>3</v>
      </c>
      <c r="H52" s="67" t="s">
        <v>57</v>
      </c>
      <c r="I52" s="62" t="s">
        <v>58</v>
      </c>
      <c r="J52" s="67" t="s">
        <v>55</v>
      </c>
      <c r="K52" s="66" t="s">
        <v>56</v>
      </c>
    </row>
    <row r="53" spans="1:11" x14ac:dyDescent="0.25">
      <c r="A53" s="1" t="s">
        <v>7</v>
      </c>
      <c r="B53" s="34"/>
      <c r="C53" s="29" t="s">
        <v>52</v>
      </c>
      <c r="D53" s="1" t="s">
        <v>1</v>
      </c>
      <c r="E53" s="35"/>
      <c r="F53" s="1" t="s">
        <v>57</v>
      </c>
      <c r="H53" s="72"/>
      <c r="I53" s="63"/>
      <c r="J53" s="70" t="s">
        <v>75</v>
      </c>
      <c r="K53" s="64" t="s">
        <v>75</v>
      </c>
    </row>
    <row r="54" spans="1:11" x14ac:dyDescent="0.25">
      <c r="A54" s="1" t="s">
        <v>77</v>
      </c>
      <c r="B54" s="79"/>
      <c r="C54" s="29" t="s">
        <v>53</v>
      </c>
      <c r="D54" s="1" t="s">
        <v>2</v>
      </c>
      <c r="E54" s="78"/>
      <c r="F54" s="1" t="s">
        <v>58</v>
      </c>
      <c r="H54" s="68"/>
      <c r="I54" s="63"/>
      <c r="J54" s="69"/>
      <c r="K54" s="71"/>
    </row>
    <row r="55" spans="1:11" x14ac:dyDescent="0.25">
      <c r="H55" s="6" t="s">
        <v>79</v>
      </c>
      <c r="I55" s="64"/>
      <c r="J55" s="9" t="s">
        <v>6</v>
      </c>
      <c r="K55" s="64"/>
    </row>
    <row r="56" spans="1:11" x14ac:dyDescent="0.25">
      <c r="A56" t="s">
        <v>87</v>
      </c>
      <c r="H56" s="7"/>
      <c r="I56" s="64"/>
      <c r="J56" s="61"/>
      <c r="K56" s="64"/>
    </row>
    <row r="57" spans="1:11" x14ac:dyDescent="0.25">
      <c r="A57" t="s">
        <v>91</v>
      </c>
      <c r="H57" s="7"/>
      <c r="I57" s="64"/>
      <c r="J57" s="10"/>
      <c r="K57" s="64"/>
    </row>
    <row r="58" spans="1:11" x14ac:dyDescent="0.25">
      <c r="H58" s="8"/>
      <c r="I58" s="65"/>
      <c r="J58" s="11"/>
      <c r="K58" s="65"/>
    </row>
    <row r="61" spans="1:11" x14ac:dyDescent="0.25">
      <c r="A61" s="192" t="s">
        <v>16</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1"/>
  <sheetViews>
    <sheetView workbookViewId="0">
      <selection activeCell="E19" sqref="E19"/>
    </sheetView>
  </sheetViews>
  <sheetFormatPr defaultRowHeight="15" x14ac:dyDescent="0.25"/>
  <cols>
    <col min="1" max="1" width="18.28515625" customWidth="1"/>
    <col min="6" max="6" width="9.7109375" customWidth="1"/>
    <col min="7" max="7" width="0.85546875" customWidth="1"/>
    <col min="8" max="8" width="12.5703125" customWidth="1"/>
    <col min="9" max="9" width="11.5703125" bestFit="1" customWidth="1"/>
    <col min="10" max="11" width="10.140625" bestFit="1" customWidth="1"/>
  </cols>
  <sheetData>
    <row r="1" spans="1:11" ht="21" x14ac:dyDescent="0.35">
      <c r="A1" s="86" t="s">
        <v>83</v>
      </c>
    </row>
    <row r="2" spans="1:11" ht="15.75" x14ac:dyDescent="0.25">
      <c r="A2" s="22" t="s">
        <v>89</v>
      </c>
    </row>
    <row r="3" spans="1:11" ht="15.75" x14ac:dyDescent="0.25">
      <c r="A3" s="23" t="s">
        <v>18</v>
      </c>
    </row>
    <row r="4" spans="1:11" ht="15.75" x14ac:dyDescent="0.25">
      <c r="A4" s="23" t="s">
        <v>19</v>
      </c>
    </row>
    <row r="5" spans="1:11" ht="15.75" x14ac:dyDescent="0.25">
      <c r="A5" s="23" t="s">
        <v>20</v>
      </c>
    </row>
    <row r="7" spans="1:11" x14ac:dyDescent="0.25">
      <c r="A7" s="4" t="s">
        <v>6</v>
      </c>
      <c r="B7" s="84">
        <v>1</v>
      </c>
      <c r="C7" s="58"/>
      <c r="D7" s="4" t="s">
        <v>0</v>
      </c>
      <c r="E7" s="78">
        <v>11</v>
      </c>
      <c r="F7" s="4" t="s">
        <v>3</v>
      </c>
      <c r="H7" s="67" t="s">
        <v>57</v>
      </c>
      <c r="I7" s="62" t="s">
        <v>58</v>
      </c>
      <c r="J7" s="67" t="s">
        <v>55</v>
      </c>
      <c r="K7" s="66" t="s">
        <v>56</v>
      </c>
    </row>
    <row r="8" spans="1:11" x14ac:dyDescent="0.25">
      <c r="A8" s="1" t="s">
        <v>7</v>
      </c>
      <c r="B8" s="33">
        <f>E8/E7</f>
        <v>0.59090909090909094</v>
      </c>
      <c r="C8" s="29" t="s">
        <v>52</v>
      </c>
      <c r="D8" s="1" t="s">
        <v>1</v>
      </c>
      <c r="E8" s="35">
        <f>E9-E7</f>
        <v>6.5</v>
      </c>
      <c r="F8" s="1" t="s">
        <v>57</v>
      </c>
      <c r="H8" s="72">
        <f>E8</f>
        <v>6.5</v>
      </c>
      <c r="I8" s="63">
        <f>H8+H11</f>
        <v>17.5</v>
      </c>
      <c r="J8" s="70" t="s">
        <v>75</v>
      </c>
      <c r="K8" s="64" t="s">
        <v>75</v>
      </c>
    </row>
    <row r="9" spans="1:11" x14ac:dyDescent="0.25">
      <c r="A9" s="1" t="s">
        <v>77</v>
      </c>
      <c r="B9" s="33">
        <f>SUM(B7:B8)</f>
        <v>1.5909090909090908</v>
      </c>
      <c r="C9" s="29" t="s">
        <v>53</v>
      </c>
      <c r="D9" s="1" t="s">
        <v>2</v>
      </c>
      <c r="E9" s="78">
        <v>17.5</v>
      </c>
      <c r="F9" s="1" t="s">
        <v>58</v>
      </c>
      <c r="H9" s="68"/>
      <c r="I9" s="63"/>
      <c r="J9" s="69">
        <f>H8/H11</f>
        <v>0.59090909090909094</v>
      </c>
      <c r="K9" s="71">
        <f>I8/H11</f>
        <v>1.5909090909090908</v>
      </c>
    </row>
    <row r="10" spans="1:11" x14ac:dyDescent="0.25">
      <c r="H10" s="6" t="s">
        <v>79</v>
      </c>
      <c r="I10" s="64"/>
      <c r="J10" s="9" t="s">
        <v>6</v>
      </c>
      <c r="K10" s="64"/>
    </row>
    <row r="11" spans="1:11" x14ac:dyDescent="0.25">
      <c r="A11" t="s">
        <v>92</v>
      </c>
      <c r="H11" s="7">
        <f>E7</f>
        <v>11</v>
      </c>
      <c r="I11" s="64"/>
      <c r="J11" s="61">
        <v>1</v>
      </c>
      <c r="K11" s="64"/>
    </row>
    <row r="12" spans="1:11" x14ac:dyDescent="0.25">
      <c r="A12" t="s">
        <v>93</v>
      </c>
      <c r="H12" s="7"/>
      <c r="I12" s="64"/>
      <c r="J12" s="10"/>
      <c r="K12" s="64"/>
    </row>
    <row r="13" spans="1:11" x14ac:dyDescent="0.25">
      <c r="A13" t="s">
        <v>94</v>
      </c>
      <c r="H13" s="8"/>
      <c r="I13" s="65"/>
      <c r="J13" s="11"/>
      <c r="K13" s="65"/>
    </row>
    <row r="16" spans="1:11" ht="21" x14ac:dyDescent="0.35">
      <c r="A16" s="86" t="s">
        <v>84</v>
      </c>
    </row>
    <row r="17" spans="1:11" ht="15.75" x14ac:dyDescent="0.25">
      <c r="A17" s="24" t="s">
        <v>88</v>
      </c>
    </row>
    <row r="18" spans="1:11" ht="15.75" x14ac:dyDescent="0.25">
      <c r="A18" s="24" t="s">
        <v>21</v>
      </c>
    </row>
    <row r="19" spans="1:11" ht="15.75" x14ac:dyDescent="0.25">
      <c r="A19" s="24" t="s">
        <v>22</v>
      </c>
    </row>
    <row r="20" spans="1:11" ht="15.75" x14ac:dyDescent="0.25">
      <c r="A20" s="24" t="s">
        <v>109</v>
      </c>
    </row>
    <row r="22" spans="1:11" x14ac:dyDescent="0.25">
      <c r="A22" s="4" t="s">
        <v>6</v>
      </c>
      <c r="B22" s="84">
        <v>1</v>
      </c>
      <c r="C22" s="58"/>
      <c r="D22" s="4" t="s">
        <v>0</v>
      </c>
      <c r="E22" s="35">
        <f>ROUND(E23/B23,2)</f>
        <v>10</v>
      </c>
      <c r="F22" s="4" t="s">
        <v>3</v>
      </c>
      <c r="H22" s="67" t="s">
        <v>57</v>
      </c>
      <c r="I22" s="62" t="s">
        <v>58</v>
      </c>
      <c r="J22" s="67" t="s">
        <v>55</v>
      </c>
      <c r="K22" s="66" t="s">
        <v>56</v>
      </c>
    </row>
    <row r="23" spans="1:11" x14ac:dyDescent="0.25">
      <c r="A23" s="1" t="s">
        <v>7</v>
      </c>
      <c r="B23" s="79">
        <v>0.5</v>
      </c>
      <c r="C23" s="29" t="s">
        <v>52</v>
      </c>
      <c r="D23" s="1" t="s">
        <v>1</v>
      </c>
      <c r="E23" s="78">
        <v>5</v>
      </c>
      <c r="F23" s="1" t="s">
        <v>57</v>
      </c>
      <c r="H23" s="72">
        <f>E23</f>
        <v>5</v>
      </c>
      <c r="I23" s="63">
        <f>H23+H26</f>
        <v>15</v>
      </c>
      <c r="J23" s="70" t="s">
        <v>75</v>
      </c>
      <c r="K23" s="64" t="s">
        <v>75</v>
      </c>
    </row>
    <row r="24" spans="1:11" x14ac:dyDescent="0.25">
      <c r="A24" s="1" t="s">
        <v>77</v>
      </c>
      <c r="B24" s="34">
        <f>SUM(B22:B23)</f>
        <v>1.5</v>
      </c>
      <c r="C24" s="29" t="s">
        <v>53</v>
      </c>
      <c r="D24" s="1" t="s">
        <v>2</v>
      </c>
      <c r="E24" s="35">
        <f>SUM(E22:E23)</f>
        <v>15</v>
      </c>
      <c r="F24" s="1" t="s">
        <v>58</v>
      </c>
      <c r="H24" s="68"/>
      <c r="I24" s="63"/>
      <c r="J24" s="69">
        <f>B23</f>
        <v>0.5</v>
      </c>
      <c r="K24" s="71">
        <f>J24+J26</f>
        <v>1.5</v>
      </c>
    </row>
    <row r="25" spans="1:11" x14ac:dyDescent="0.25">
      <c r="H25" s="6" t="s">
        <v>79</v>
      </c>
      <c r="I25" s="64"/>
      <c r="J25" s="9" t="s">
        <v>6</v>
      </c>
      <c r="K25" s="64"/>
    </row>
    <row r="26" spans="1:11" x14ac:dyDescent="0.25">
      <c r="A26" t="s">
        <v>87</v>
      </c>
      <c r="H26" s="7">
        <f>E22</f>
        <v>10</v>
      </c>
      <c r="I26" s="64"/>
      <c r="J26" s="61">
        <f>B22</f>
        <v>1</v>
      </c>
      <c r="K26" s="64"/>
    </row>
    <row r="27" spans="1:11" x14ac:dyDescent="0.25">
      <c r="A27" t="s">
        <v>95</v>
      </c>
      <c r="H27" s="7"/>
      <c r="I27" s="64"/>
      <c r="J27" s="10"/>
      <c r="K27" s="64"/>
    </row>
    <row r="28" spans="1:11" x14ac:dyDescent="0.25">
      <c r="H28" s="8"/>
      <c r="I28" s="65"/>
      <c r="J28" s="11"/>
      <c r="K28" s="65"/>
    </row>
    <row r="30" spans="1:11" x14ac:dyDescent="0.25">
      <c r="H30" s="19"/>
    </row>
    <row r="32" spans="1:11" ht="21" x14ac:dyDescent="0.35">
      <c r="A32" s="86" t="s">
        <v>85</v>
      </c>
    </row>
    <row r="33" spans="1:11" ht="15.75" x14ac:dyDescent="0.25">
      <c r="A33" s="24" t="s">
        <v>90</v>
      </c>
    </row>
    <row r="34" spans="1:11" ht="15.75" x14ac:dyDescent="0.25">
      <c r="A34" s="24" t="s">
        <v>23</v>
      </c>
    </row>
    <row r="35" spans="1:11" ht="15.75" x14ac:dyDescent="0.25">
      <c r="A35" s="24" t="s">
        <v>24</v>
      </c>
    </row>
    <row r="36" spans="1:11" ht="15.75" x14ac:dyDescent="0.25">
      <c r="A36" s="24" t="s">
        <v>25</v>
      </c>
    </row>
    <row r="38" spans="1:11" x14ac:dyDescent="0.25">
      <c r="A38" s="4" t="s">
        <v>6</v>
      </c>
      <c r="B38" s="84">
        <v>1</v>
      </c>
      <c r="C38" s="58"/>
      <c r="D38" s="4" t="s">
        <v>0</v>
      </c>
      <c r="E38" s="78">
        <v>13.6</v>
      </c>
      <c r="F38" s="4" t="s">
        <v>3</v>
      </c>
      <c r="H38" s="67" t="s">
        <v>57</v>
      </c>
      <c r="I38" s="62" t="s">
        <v>58</v>
      </c>
      <c r="J38" s="67" t="s">
        <v>55</v>
      </c>
      <c r="K38" s="66" t="s">
        <v>56</v>
      </c>
    </row>
    <row r="39" spans="1:11" x14ac:dyDescent="0.25">
      <c r="A39" s="1" t="s">
        <v>7</v>
      </c>
      <c r="B39" s="79">
        <v>0.25</v>
      </c>
      <c r="C39" s="29" t="s">
        <v>52</v>
      </c>
      <c r="D39" s="1" t="s">
        <v>1</v>
      </c>
      <c r="E39" s="35">
        <f>ROUND(E38*B39,2)</f>
        <v>3.4</v>
      </c>
      <c r="F39" s="1" t="s">
        <v>57</v>
      </c>
      <c r="H39" s="72">
        <f>E39</f>
        <v>3.4</v>
      </c>
      <c r="I39" s="63">
        <f>H39+H42</f>
        <v>17</v>
      </c>
      <c r="J39" s="70" t="s">
        <v>75</v>
      </c>
      <c r="K39" s="64" t="s">
        <v>75</v>
      </c>
    </row>
    <row r="40" spans="1:11" x14ac:dyDescent="0.25">
      <c r="A40" s="1" t="s">
        <v>77</v>
      </c>
      <c r="B40" s="34">
        <f>SUM(B38:B39)</f>
        <v>1.25</v>
      </c>
      <c r="C40" s="29" t="s">
        <v>53</v>
      </c>
      <c r="D40" s="1" t="s">
        <v>2</v>
      </c>
      <c r="E40" s="35">
        <f>SUM(E38:E39)</f>
        <v>17</v>
      </c>
      <c r="F40" s="1" t="s">
        <v>58</v>
      </c>
      <c r="H40" s="68"/>
      <c r="I40" s="63"/>
      <c r="J40" s="69">
        <f>B39</f>
        <v>0.25</v>
      </c>
      <c r="K40" s="71">
        <f>J40+J42</f>
        <v>1.25</v>
      </c>
    </row>
    <row r="41" spans="1:11" x14ac:dyDescent="0.25">
      <c r="H41" s="6" t="s">
        <v>79</v>
      </c>
      <c r="I41" s="64"/>
      <c r="J41" s="9" t="s">
        <v>6</v>
      </c>
      <c r="K41" s="64"/>
    </row>
    <row r="42" spans="1:11" x14ac:dyDescent="0.25">
      <c r="A42" t="s">
        <v>97</v>
      </c>
      <c r="H42" s="7">
        <f>E38</f>
        <v>13.6</v>
      </c>
      <c r="I42" s="64"/>
      <c r="J42" s="61">
        <f>B38</f>
        <v>1</v>
      </c>
      <c r="K42" s="64"/>
    </row>
    <row r="43" spans="1:11" x14ac:dyDescent="0.25">
      <c r="A43" t="s">
        <v>98</v>
      </c>
      <c r="H43" s="7"/>
      <c r="I43" s="64"/>
      <c r="J43" s="10"/>
      <c r="K43" s="64"/>
    </row>
    <row r="44" spans="1:11" x14ac:dyDescent="0.25">
      <c r="A44" t="s">
        <v>99</v>
      </c>
      <c r="H44" s="8"/>
      <c r="I44" s="65"/>
      <c r="J44" s="11"/>
      <c r="K44" s="65"/>
    </row>
    <row r="47" spans="1:11" ht="21" x14ac:dyDescent="0.35">
      <c r="A47" s="86" t="s">
        <v>86</v>
      </c>
    </row>
    <row r="48" spans="1:11" ht="15.75" x14ac:dyDescent="0.25">
      <c r="A48" s="24" t="s">
        <v>26</v>
      </c>
    </row>
    <row r="49" spans="1:11" ht="15.75" x14ac:dyDescent="0.25">
      <c r="A49" s="24" t="s">
        <v>27</v>
      </c>
    </row>
    <row r="50" spans="1:11" ht="15.75" x14ac:dyDescent="0.25">
      <c r="A50" s="24" t="s">
        <v>28</v>
      </c>
    </row>
    <row r="52" spans="1:11" x14ac:dyDescent="0.25">
      <c r="A52" s="4" t="s">
        <v>6</v>
      </c>
      <c r="B52" s="84">
        <v>1</v>
      </c>
      <c r="C52" s="58"/>
      <c r="D52" s="4" t="s">
        <v>0</v>
      </c>
      <c r="E52" s="35">
        <f>ROUND(E54/B54,2)</f>
        <v>30</v>
      </c>
      <c r="F52" s="4" t="s">
        <v>3</v>
      </c>
      <c r="H52" s="67" t="s">
        <v>57</v>
      </c>
      <c r="I52" s="62" t="s">
        <v>58</v>
      </c>
      <c r="J52" s="67" t="s">
        <v>55</v>
      </c>
      <c r="K52" s="66" t="s">
        <v>56</v>
      </c>
    </row>
    <row r="53" spans="1:11" x14ac:dyDescent="0.25">
      <c r="A53" s="1" t="s">
        <v>7</v>
      </c>
      <c r="B53" s="34">
        <f>B54-B52</f>
        <v>0.39999999999999991</v>
      </c>
      <c r="C53" s="29" t="s">
        <v>52</v>
      </c>
      <c r="D53" s="1" t="s">
        <v>1</v>
      </c>
      <c r="E53" s="35">
        <f>E54-E52</f>
        <v>12</v>
      </c>
      <c r="F53" s="1" t="s">
        <v>57</v>
      </c>
      <c r="H53" s="72">
        <f>E53</f>
        <v>12</v>
      </c>
      <c r="I53" s="63">
        <f>H53+H56</f>
        <v>42</v>
      </c>
      <c r="J53" s="70" t="s">
        <v>75</v>
      </c>
      <c r="K53" s="64" t="s">
        <v>75</v>
      </c>
    </row>
    <row r="54" spans="1:11" x14ac:dyDescent="0.25">
      <c r="A54" s="1" t="s">
        <v>77</v>
      </c>
      <c r="B54" s="79">
        <v>1.4</v>
      </c>
      <c r="C54" s="29" t="s">
        <v>53</v>
      </c>
      <c r="D54" s="1" t="s">
        <v>2</v>
      </c>
      <c r="E54" s="78">
        <v>42</v>
      </c>
      <c r="F54" s="1" t="s">
        <v>58</v>
      </c>
      <c r="H54" s="68"/>
      <c r="I54" s="63"/>
      <c r="J54" s="69">
        <f>B53</f>
        <v>0.39999999999999991</v>
      </c>
      <c r="K54" s="71">
        <f>J54+J56</f>
        <v>1.4</v>
      </c>
    </row>
    <row r="55" spans="1:11" x14ac:dyDescent="0.25">
      <c r="H55" s="6" t="s">
        <v>79</v>
      </c>
      <c r="I55" s="64"/>
      <c r="J55" s="9" t="s">
        <v>6</v>
      </c>
      <c r="K55" s="64"/>
    </row>
    <row r="56" spans="1:11" x14ac:dyDescent="0.25">
      <c r="A56" t="s">
        <v>87</v>
      </c>
      <c r="H56" s="7">
        <f>E52</f>
        <v>30</v>
      </c>
      <c r="I56" s="64"/>
      <c r="J56" s="61">
        <f>B52</f>
        <v>1</v>
      </c>
      <c r="K56" s="64"/>
    </row>
    <row r="57" spans="1:11" x14ac:dyDescent="0.25">
      <c r="A57" t="s">
        <v>91</v>
      </c>
      <c r="H57" s="7"/>
      <c r="I57" s="64"/>
      <c r="J57" s="10"/>
      <c r="K57" s="64"/>
    </row>
    <row r="58" spans="1:11" x14ac:dyDescent="0.25">
      <c r="H58" s="8"/>
      <c r="I58" s="65"/>
      <c r="J58" s="11"/>
      <c r="K58" s="65"/>
    </row>
    <row r="61" spans="1:11" x14ac:dyDescent="0.25">
      <c r="A61" s="192" t="s">
        <v>16</v>
      </c>
    </row>
  </sheetData>
  <printOptions horizontalCentered="1"/>
  <pageMargins left="0.7" right="0.7" top="0.75" bottom="0.75" header="0.3" footer="0.3"/>
  <pageSetup scale="54" orientation="landscape" cellComments="asDisplayed" r:id="rId1"/>
  <headerFooter>
    <oddHeader>&amp;LChapter 8 - &amp;A</oddHead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27"/>
  <sheetViews>
    <sheetView showGridLines="0" zoomScaleNormal="100" workbookViewId="0">
      <selection activeCell="A13" sqref="A13:C27"/>
    </sheetView>
  </sheetViews>
  <sheetFormatPr defaultRowHeight="15" x14ac:dyDescent="0.25"/>
  <cols>
    <col min="1" max="4" width="15" customWidth="1"/>
    <col min="5" max="5" width="2.85546875" customWidth="1"/>
    <col min="6" max="9" width="15" customWidth="1"/>
    <col min="10" max="10" width="1.7109375" customWidth="1"/>
  </cols>
  <sheetData>
    <row r="1" spans="1:9" x14ac:dyDescent="0.25">
      <c r="A1" s="21" t="s">
        <v>17</v>
      </c>
      <c r="F1" s="21" t="s">
        <v>16</v>
      </c>
    </row>
    <row r="2" spans="1:9" x14ac:dyDescent="0.25">
      <c r="A2" s="21" t="s">
        <v>135</v>
      </c>
      <c r="F2" s="21" t="s">
        <v>133</v>
      </c>
    </row>
    <row r="3" spans="1:9" x14ac:dyDescent="0.25">
      <c r="A3" s="21" t="s">
        <v>136</v>
      </c>
      <c r="F3" s="21" t="s">
        <v>134</v>
      </c>
    </row>
    <row r="4" spans="1:9" x14ac:dyDescent="0.25">
      <c r="A4" s="93" t="s">
        <v>58</v>
      </c>
      <c r="B4" s="96" t="s">
        <v>57</v>
      </c>
      <c r="C4" s="93" t="s">
        <v>6</v>
      </c>
      <c r="D4" s="96" t="s">
        <v>55</v>
      </c>
      <c r="F4" s="88" t="s">
        <v>58</v>
      </c>
      <c r="G4" s="96" t="s">
        <v>57</v>
      </c>
      <c r="H4" s="88" t="s">
        <v>56</v>
      </c>
      <c r="I4" s="96" t="s">
        <v>55</v>
      </c>
    </row>
    <row r="5" spans="1:9" x14ac:dyDescent="0.25">
      <c r="A5" s="94" t="s">
        <v>132</v>
      </c>
      <c r="B5" s="105">
        <f>'MOC Template'!Q6</f>
        <v>11</v>
      </c>
      <c r="C5" s="109">
        <v>1</v>
      </c>
      <c r="D5" s="70" t="s">
        <v>131</v>
      </c>
      <c r="F5" s="103">
        <f>G5+G9</f>
        <v>14</v>
      </c>
      <c r="G5" s="105">
        <f>'MOC Template'!Q3</f>
        <v>6</v>
      </c>
      <c r="H5" s="89" t="s">
        <v>75</v>
      </c>
      <c r="I5" s="70" t="s">
        <v>75</v>
      </c>
    </row>
    <row r="6" spans="1:9" x14ac:dyDescent="0.25">
      <c r="A6" s="101">
        <f>B5+B8</f>
        <v>25</v>
      </c>
      <c r="B6" s="100"/>
      <c r="C6" s="95"/>
      <c r="D6" s="108">
        <f>B5/A6</f>
        <v>0.44</v>
      </c>
      <c r="F6" s="89"/>
      <c r="G6" s="97"/>
      <c r="H6" s="107">
        <f>F5/G9</f>
        <v>1.75</v>
      </c>
      <c r="I6" s="108">
        <f>G5/G9</f>
        <v>0.75</v>
      </c>
    </row>
    <row r="7" spans="1:9" x14ac:dyDescent="0.25">
      <c r="A7" s="99"/>
      <c r="B7" s="88" t="s">
        <v>62</v>
      </c>
      <c r="C7" s="94"/>
      <c r="D7" s="88" t="s">
        <v>61</v>
      </c>
      <c r="F7" s="89"/>
      <c r="G7" s="98" t="s">
        <v>62</v>
      </c>
      <c r="H7" s="89"/>
      <c r="I7" s="93" t="s">
        <v>6</v>
      </c>
    </row>
    <row r="8" spans="1:9" x14ac:dyDescent="0.25">
      <c r="A8" s="99"/>
      <c r="B8" s="103">
        <f>F5</f>
        <v>14</v>
      </c>
      <c r="C8" s="94"/>
      <c r="D8" s="89" t="s">
        <v>131</v>
      </c>
      <c r="F8" s="89"/>
      <c r="G8" s="99" t="s">
        <v>132</v>
      </c>
      <c r="H8" s="89"/>
      <c r="I8" s="109">
        <v>1</v>
      </c>
    </row>
    <row r="9" spans="1:9" x14ac:dyDescent="0.25">
      <c r="A9" s="94"/>
      <c r="B9" s="102"/>
      <c r="C9" s="94"/>
      <c r="D9" s="107">
        <f>B8/A6</f>
        <v>0.56000000000000005</v>
      </c>
      <c r="F9" s="89"/>
      <c r="G9" s="101">
        <f>'MOC Template'!Q2</f>
        <v>8</v>
      </c>
      <c r="H9" s="89"/>
      <c r="I9" s="99"/>
    </row>
    <row r="10" spans="1:9" x14ac:dyDescent="0.25">
      <c r="A10" s="94"/>
      <c r="B10" s="89"/>
      <c r="C10" s="94"/>
      <c r="D10" s="89"/>
      <c r="F10" s="89"/>
      <c r="G10" s="94"/>
      <c r="H10" s="89"/>
      <c r="I10" s="94"/>
    </row>
    <row r="11" spans="1:9" x14ac:dyDescent="0.25">
      <c r="A11" s="31"/>
      <c r="B11" s="90"/>
      <c r="C11" s="31"/>
      <c r="D11" s="90"/>
      <c r="F11" s="90"/>
      <c r="G11" s="31"/>
      <c r="H11" s="90"/>
      <c r="I11" s="31"/>
    </row>
    <row r="13" spans="1:9" x14ac:dyDescent="0.25">
      <c r="A13" s="21" t="s">
        <v>96</v>
      </c>
      <c r="F13" s="21" t="s">
        <v>96</v>
      </c>
    </row>
    <row r="14" spans="1:9" x14ac:dyDescent="0.25">
      <c r="A14" s="20" t="s">
        <v>138</v>
      </c>
      <c r="D14" s="3">
        <f>A6*D6</f>
        <v>11</v>
      </c>
      <c r="F14" s="20" t="s">
        <v>141</v>
      </c>
      <c r="I14" s="3">
        <f>I6*G9</f>
        <v>6</v>
      </c>
    </row>
    <row r="15" spans="1:9" x14ac:dyDescent="0.25">
      <c r="A15" s="20" t="s">
        <v>137</v>
      </c>
      <c r="D15" s="3">
        <f>A6*D9</f>
        <v>14.000000000000002</v>
      </c>
      <c r="F15" s="20" t="s">
        <v>142</v>
      </c>
      <c r="I15" s="3">
        <f>G9*H6</f>
        <v>14</v>
      </c>
    </row>
    <row r="16" spans="1:9" x14ac:dyDescent="0.25">
      <c r="A16" s="20" t="s">
        <v>124</v>
      </c>
      <c r="F16" s="20" t="s">
        <v>124</v>
      </c>
    </row>
    <row r="17" spans="1:9" x14ac:dyDescent="0.25">
      <c r="A17" s="110" t="s">
        <v>126</v>
      </c>
      <c r="F17" s="110" t="s">
        <v>126</v>
      </c>
    </row>
    <row r="18" spans="1:9" x14ac:dyDescent="0.25">
      <c r="A18" s="21" t="s">
        <v>114</v>
      </c>
      <c r="F18" s="21" t="s">
        <v>114</v>
      </c>
    </row>
    <row r="19" spans="1:9" x14ac:dyDescent="0.25">
      <c r="A19" s="20" t="s">
        <v>139</v>
      </c>
      <c r="D19" s="3">
        <f>B5/D6</f>
        <v>25</v>
      </c>
      <c r="F19" s="20" t="s">
        <v>143</v>
      </c>
      <c r="I19" s="3">
        <f>G5/I6</f>
        <v>8</v>
      </c>
    </row>
    <row r="20" spans="1:9" x14ac:dyDescent="0.25">
      <c r="A20" s="20" t="s">
        <v>140</v>
      </c>
      <c r="D20" s="3">
        <f>B8/D9</f>
        <v>24.999999999999996</v>
      </c>
      <c r="F20" s="20" t="s">
        <v>144</v>
      </c>
      <c r="I20" s="3">
        <f>F5/H6</f>
        <v>8</v>
      </c>
    </row>
    <row r="21" spans="1:9" x14ac:dyDescent="0.25">
      <c r="A21" s="20" t="s">
        <v>124</v>
      </c>
      <c r="F21" s="20" t="s">
        <v>124</v>
      </c>
    </row>
    <row r="22" spans="1:9" x14ac:dyDescent="0.25">
      <c r="A22" s="110" t="s">
        <v>149</v>
      </c>
      <c r="F22" s="110" t="s">
        <v>149</v>
      </c>
    </row>
    <row r="23" spans="1:9" x14ac:dyDescent="0.25">
      <c r="A23" s="21" t="s">
        <v>111</v>
      </c>
      <c r="F23" s="21" t="s">
        <v>111</v>
      </c>
    </row>
    <row r="24" spans="1:9" x14ac:dyDescent="0.25">
      <c r="A24" s="20" t="s">
        <v>145</v>
      </c>
      <c r="D24" s="146">
        <f>B5/A6</f>
        <v>0.44</v>
      </c>
      <c r="F24" s="20" t="s">
        <v>147</v>
      </c>
      <c r="I24" s="26">
        <f>G5/G9</f>
        <v>0.75</v>
      </c>
    </row>
    <row r="25" spans="1:9" x14ac:dyDescent="0.25">
      <c r="A25" s="20" t="s">
        <v>146</v>
      </c>
      <c r="D25" s="146">
        <f>B8/A6</f>
        <v>0.56000000000000005</v>
      </c>
      <c r="F25" s="20" t="s">
        <v>148</v>
      </c>
      <c r="I25" s="26">
        <f>F5/G9</f>
        <v>1.75</v>
      </c>
    </row>
    <row r="26" spans="1:9" x14ac:dyDescent="0.25">
      <c r="A26" s="20" t="s">
        <v>124</v>
      </c>
      <c r="F26" s="20" t="s">
        <v>124</v>
      </c>
    </row>
    <row r="27" spans="1:9" x14ac:dyDescent="0.25">
      <c r="A27" s="110" t="s">
        <v>129</v>
      </c>
      <c r="F27" s="110" t="s">
        <v>129</v>
      </c>
    </row>
  </sheetData>
  <printOptions horizontalCentered="1"/>
  <pageMargins left="0.7" right="0.7" top="0.75" bottom="0.75" header="0.3" footer="0.3"/>
  <pageSetup scale="99" orientation="landscape" r:id="rId1"/>
  <headerFooter>
    <oddFooter>&amp;CChapter 8 -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7"/>
  <sheetViews>
    <sheetView showGridLines="0" zoomScale="85" zoomScaleNormal="85" workbookViewId="0">
      <selection activeCell="I27" sqref="I27"/>
    </sheetView>
  </sheetViews>
  <sheetFormatPr defaultRowHeight="15" x14ac:dyDescent="0.25"/>
  <cols>
    <col min="1" max="4" width="15" customWidth="1"/>
    <col min="5" max="5" width="2.85546875" customWidth="1"/>
    <col min="6" max="9" width="15" customWidth="1"/>
  </cols>
  <sheetData>
    <row r="1" spans="1:9" x14ac:dyDescent="0.25">
      <c r="A1" s="21" t="s">
        <v>17</v>
      </c>
      <c r="F1" s="21" t="s">
        <v>16</v>
      </c>
    </row>
    <row r="2" spans="1:9" x14ac:dyDescent="0.25">
      <c r="A2" s="21" t="s">
        <v>135</v>
      </c>
      <c r="F2" s="21" t="s">
        <v>133</v>
      </c>
    </row>
    <row r="3" spans="1:9" x14ac:dyDescent="0.25">
      <c r="A3" s="21" t="s">
        <v>136</v>
      </c>
      <c r="F3" s="21" t="s">
        <v>134</v>
      </c>
    </row>
    <row r="4" spans="1:9" x14ac:dyDescent="0.25">
      <c r="A4" s="93" t="s">
        <v>58</v>
      </c>
      <c r="B4" s="96" t="s">
        <v>57</v>
      </c>
      <c r="C4" s="93" t="s">
        <v>6</v>
      </c>
      <c r="D4" s="96" t="s">
        <v>55</v>
      </c>
      <c r="F4" s="88" t="s">
        <v>58</v>
      </c>
      <c r="G4" s="96" t="s">
        <v>57</v>
      </c>
      <c r="H4" s="88" t="s">
        <v>56</v>
      </c>
      <c r="I4" s="96" t="s">
        <v>55</v>
      </c>
    </row>
    <row r="5" spans="1:9" x14ac:dyDescent="0.25">
      <c r="A5" s="94" t="s">
        <v>132</v>
      </c>
      <c r="B5" s="105">
        <v>25</v>
      </c>
      <c r="C5" s="109">
        <v>1</v>
      </c>
      <c r="D5" s="70" t="s">
        <v>131</v>
      </c>
      <c r="F5" s="103">
        <f>A6</f>
        <v>100</v>
      </c>
      <c r="G5" s="105">
        <f>B5</f>
        <v>25</v>
      </c>
      <c r="H5" s="89" t="s">
        <v>75</v>
      </c>
      <c r="I5" s="70" t="s">
        <v>75</v>
      </c>
    </row>
    <row r="6" spans="1:9" x14ac:dyDescent="0.25">
      <c r="A6" s="101">
        <v>100</v>
      </c>
      <c r="B6" s="100"/>
      <c r="C6" s="95"/>
      <c r="D6" s="108">
        <f>B5/A6</f>
        <v>0.25</v>
      </c>
      <c r="F6" s="89"/>
      <c r="G6" s="97"/>
      <c r="H6" s="107">
        <f>F5/G9</f>
        <v>1.3333333333333333</v>
      </c>
      <c r="I6" s="108">
        <f>G5/G9</f>
        <v>0.33333333333333331</v>
      </c>
    </row>
    <row r="7" spans="1:9" x14ac:dyDescent="0.25">
      <c r="A7" s="99"/>
      <c r="B7" s="88" t="s">
        <v>62</v>
      </c>
      <c r="C7" s="94"/>
      <c r="D7" s="88" t="s">
        <v>61</v>
      </c>
      <c r="F7" s="89"/>
      <c r="G7" s="98" t="s">
        <v>62</v>
      </c>
      <c r="H7" s="89"/>
      <c r="I7" s="93" t="s">
        <v>6</v>
      </c>
    </row>
    <row r="8" spans="1:9" x14ac:dyDescent="0.25">
      <c r="A8" s="99"/>
      <c r="B8" s="103">
        <v>75</v>
      </c>
      <c r="C8" s="94"/>
      <c r="D8" s="89" t="s">
        <v>131</v>
      </c>
      <c r="F8" s="89"/>
      <c r="G8" s="99" t="s">
        <v>132</v>
      </c>
      <c r="H8" s="89"/>
      <c r="I8" s="109">
        <v>1</v>
      </c>
    </row>
    <row r="9" spans="1:9" x14ac:dyDescent="0.25">
      <c r="A9" s="94"/>
      <c r="B9" s="102"/>
      <c r="C9" s="94"/>
      <c r="D9" s="107">
        <f>B8/A6</f>
        <v>0.75</v>
      </c>
      <c r="F9" s="89"/>
      <c r="G9" s="101">
        <f>B8</f>
        <v>75</v>
      </c>
      <c r="H9" s="89"/>
      <c r="I9" s="99"/>
    </row>
    <row r="10" spans="1:9" x14ac:dyDescent="0.25">
      <c r="A10" s="94"/>
      <c r="B10" s="89"/>
      <c r="C10" s="94"/>
      <c r="D10" s="89"/>
      <c r="F10" s="89"/>
      <c r="G10" s="94"/>
      <c r="H10" s="89"/>
      <c r="I10" s="94"/>
    </row>
    <row r="11" spans="1:9" x14ac:dyDescent="0.25">
      <c r="A11" s="31"/>
      <c r="B11" s="90"/>
      <c r="C11" s="31"/>
      <c r="D11" s="90"/>
      <c r="F11" s="90"/>
      <c r="G11" s="31"/>
      <c r="H11" s="90"/>
      <c r="I11" s="31"/>
    </row>
    <row r="13" spans="1:9" x14ac:dyDescent="0.25">
      <c r="A13" s="21" t="s">
        <v>96</v>
      </c>
      <c r="F13" s="21" t="s">
        <v>96</v>
      </c>
    </row>
    <row r="14" spans="1:9" x14ac:dyDescent="0.25">
      <c r="A14" s="20" t="s">
        <v>138</v>
      </c>
      <c r="D14" s="3">
        <f>A6*D6</f>
        <v>25</v>
      </c>
      <c r="F14" s="20" t="s">
        <v>141</v>
      </c>
      <c r="I14" s="3">
        <f>I6*G9</f>
        <v>25</v>
      </c>
    </row>
    <row r="15" spans="1:9" x14ac:dyDescent="0.25">
      <c r="A15" s="20" t="s">
        <v>137</v>
      </c>
      <c r="D15" s="3">
        <f>A6*D9</f>
        <v>75</v>
      </c>
      <c r="F15" s="20" t="s">
        <v>142</v>
      </c>
      <c r="I15" s="3">
        <f>G9*H6</f>
        <v>100</v>
      </c>
    </row>
    <row r="16" spans="1:9" x14ac:dyDescent="0.25">
      <c r="A16" s="20" t="s">
        <v>124</v>
      </c>
      <c r="F16" s="20" t="s">
        <v>124</v>
      </c>
    </row>
    <row r="17" spans="1:9" x14ac:dyDescent="0.25">
      <c r="A17" s="110" t="s">
        <v>126</v>
      </c>
      <c r="F17" s="110" t="s">
        <v>126</v>
      </c>
    </row>
    <row r="18" spans="1:9" x14ac:dyDescent="0.25">
      <c r="A18" s="21" t="s">
        <v>114</v>
      </c>
      <c r="F18" s="21" t="s">
        <v>114</v>
      </c>
    </row>
    <row r="19" spans="1:9" x14ac:dyDescent="0.25">
      <c r="A19" s="20" t="s">
        <v>139</v>
      </c>
      <c r="D19" s="3">
        <f>B5/D6</f>
        <v>100</v>
      </c>
      <c r="F19" s="20" t="s">
        <v>143</v>
      </c>
      <c r="I19" s="3">
        <f>G5/I6</f>
        <v>75</v>
      </c>
    </row>
    <row r="20" spans="1:9" x14ac:dyDescent="0.25">
      <c r="A20" s="20" t="s">
        <v>140</v>
      </c>
      <c r="D20" s="3">
        <f>B8/D9</f>
        <v>100</v>
      </c>
      <c r="F20" s="20" t="s">
        <v>144</v>
      </c>
      <c r="I20" s="3">
        <f>F5/H6</f>
        <v>75</v>
      </c>
    </row>
    <row r="21" spans="1:9" x14ac:dyDescent="0.25">
      <c r="A21" s="20" t="s">
        <v>124</v>
      </c>
      <c r="F21" s="20" t="s">
        <v>124</v>
      </c>
    </row>
    <row r="22" spans="1:9" x14ac:dyDescent="0.25">
      <c r="A22" s="110" t="s">
        <v>149</v>
      </c>
      <c r="F22" s="110" t="s">
        <v>149</v>
      </c>
    </row>
    <row r="23" spans="1:9" x14ac:dyDescent="0.25">
      <c r="A23" s="21" t="s">
        <v>111</v>
      </c>
      <c r="F23" s="21" t="s">
        <v>111</v>
      </c>
    </row>
    <row r="24" spans="1:9" x14ac:dyDescent="0.25">
      <c r="A24" s="20" t="s">
        <v>145</v>
      </c>
      <c r="D24" s="30">
        <f>B5/A6</f>
        <v>0.25</v>
      </c>
      <c r="F24" s="20" t="s">
        <v>147</v>
      </c>
      <c r="I24" s="26">
        <f>G5/G9</f>
        <v>0.33333333333333331</v>
      </c>
    </row>
    <row r="25" spans="1:9" x14ac:dyDescent="0.25">
      <c r="A25" s="20" t="s">
        <v>146</v>
      </c>
      <c r="D25" s="30">
        <f>B8/A6</f>
        <v>0.75</v>
      </c>
      <c r="F25" s="20" t="s">
        <v>148</v>
      </c>
      <c r="I25" s="26">
        <f>F5/G9</f>
        <v>1.3333333333333333</v>
      </c>
    </row>
    <row r="26" spans="1:9" x14ac:dyDescent="0.25">
      <c r="A26" s="20" t="s">
        <v>124</v>
      </c>
      <c r="F26" s="20" t="s">
        <v>124</v>
      </c>
    </row>
    <row r="27" spans="1:9" x14ac:dyDescent="0.25">
      <c r="A27" s="110" t="s">
        <v>129</v>
      </c>
      <c r="F27" s="110" t="s">
        <v>129</v>
      </c>
    </row>
  </sheetData>
  <printOptions horizontalCentered="1"/>
  <pageMargins left="0.7" right="0.7" top="0.75" bottom="0.75" header="0.3" footer="0.3"/>
  <pageSetup scale="99" orientation="landscape" r:id="rId1"/>
  <headerFooter>
    <oddFooter>&amp;CChapter 8 -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Q33"/>
  <sheetViews>
    <sheetView zoomScale="115" zoomScaleNormal="115" workbookViewId="0">
      <selection activeCell="H10" sqref="H10:K16"/>
    </sheetView>
  </sheetViews>
  <sheetFormatPr defaultRowHeight="15" x14ac:dyDescent="0.25"/>
  <cols>
    <col min="1" max="1" width="20.140625" customWidth="1"/>
    <col min="2" max="2" width="10.7109375" customWidth="1"/>
    <col min="3" max="3" width="2" bestFit="1" customWidth="1"/>
    <col min="4" max="4" width="9.7109375" customWidth="1"/>
    <col min="5" max="5" width="7.7109375" customWidth="1"/>
    <col min="6" max="6" width="10.5703125" customWidth="1"/>
    <col min="7" max="7" width="1.42578125" customWidth="1"/>
    <col min="8" max="8" width="16.85546875" customWidth="1"/>
    <col min="9" max="9" width="12.7109375" customWidth="1"/>
    <col min="10" max="10" width="13.7109375" customWidth="1"/>
    <col min="11" max="11" width="11.5703125" customWidth="1"/>
    <col min="12" max="12" width="4.5703125" customWidth="1"/>
    <col min="13" max="13" width="13.140625" customWidth="1"/>
  </cols>
  <sheetData>
    <row r="1" spans="1:17" x14ac:dyDescent="0.25">
      <c r="A1" s="53" t="s">
        <v>17</v>
      </c>
      <c r="B1" s="40"/>
      <c r="C1" s="40"/>
      <c r="D1" s="40"/>
      <c r="E1" s="40"/>
      <c r="F1" s="41"/>
      <c r="P1" t="s">
        <v>0</v>
      </c>
      <c r="Q1" s="19">
        <f>MarkupOnSellPrice!B4</f>
        <v>14</v>
      </c>
    </row>
    <row r="2" spans="1:17" x14ac:dyDescent="0.25">
      <c r="A2" s="54" t="s">
        <v>72</v>
      </c>
      <c r="B2" s="55"/>
      <c r="C2" s="55"/>
      <c r="D2" s="55"/>
      <c r="E2" s="55"/>
      <c r="F2" s="56"/>
      <c r="P2" t="s">
        <v>1</v>
      </c>
      <c r="Q2" s="19">
        <f>MarkupOnSellPrice!B5</f>
        <v>11</v>
      </c>
    </row>
    <row r="3" spans="1:17" x14ac:dyDescent="0.25">
      <c r="A3" s="54" t="s">
        <v>73</v>
      </c>
      <c r="B3" s="55"/>
      <c r="C3" s="55"/>
      <c r="D3" s="55"/>
      <c r="E3" s="55"/>
      <c r="F3" s="56"/>
    </row>
    <row r="4" spans="1:17" ht="14.45" customHeight="1" x14ac:dyDescent="0.25">
      <c r="A4" s="42" t="s">
        <v>60</v>
      </c>
      <c r="B4" s="43"/>
      <c r="C4" s="43"/>
      <c r="D4" s="43"/>
      <c r="E4" s="43"/>
      <c r="F4" s="44"/>
    </row>
    <row r="5" spans="1:17" ht="14.45" customHeight="1" x14ac:dyDescent="0.25"/>
    <row r="6" spans="1:17" ht="14.45" customHeight="1" x14ac:dyDescent="0.25">
      <c r="A6" s="1" t="s">
        <v>76</v>
      </c>
      <c r="B6" s="1" t="s">
        <v>51</v>
      </c>
      <c r="C6" s="1"/>
      <c r="D6" s="1" t="s">
        <v>0</v>
      </c>
      <c r="E6" s="1" t="s">
        <v>54</v>
      </c>
      <c r="F6" s="1" t="s">
        <v>62</v>
      </c>
    </row>
    <row r="7" spans="1:17" ht="14.45" customHeight="1" x14ac:dyDescent="0.25">
      <c r="A7" s="1" t="s">
        <v>74</v>
      </c>
      <c r="B7" s="17" t="s">
        <v>51</v>
      </c>
      <c r="C7" s="29" t="s">
        <v>52</v>
      </c>
      <c r="D7" s="1" t="s">
        <v>1</v>
      </c>
      <c r="E7" s="1" t="s">
        <v>54</v>
      </c>
      <c r="F7" s="1" t="s">
        <v>57</v>
      </c>
    </row>
    <row r="8" spans="1:17" ht="14.45" customHeight="1" x14ac:dyDescent="0.25">
      <c r="A8" s="4" t="s">
        <v>6</v>
      </c>
      <c r="B8" s="32">
        <v>1</v>
      </c>
      <c r="C8" s="57" t="s">
        <v>53</v>
      </c>
      <c r="D8" s="4" t="s">
        <v>2</v>
      </c>
      <c r="E8" s="4" t="s">
        <v>54</v>
      </c>
      <c r="F8" s="4" t="s">
        <v>3</v>
      </c>
    </row>
    <row r="9" spans="1:17" ht="14.45" customHeight="1" x14ac:dyDescent="0.25"/>
    <row r="10" spans="1:17" ht="14.45" customHeight="1" x14ac:dyDescent="0.25">
      <c r="A10" s="39" t="s">
        <v>198</v>
      </c>
      <c r="B10" s="40"/>
      <c r="C10" s="40"/>
      <c r="D10" s="40"/>
      <c r="E10" s="40"/>
      <c r="F10" s="41"/>
      <c r="H10" s="12" t="s">
        <v>80</v>
      </c>
      <c r="I10" s="67" t="s">
        <v>57</v>
      </c>
      <c r="J10" s="13" t="s">
        <v>6</v>
      </c>
      <c r="K10" s="67" t="s">
        <v>74</v>
      </c>
    </row>
    <row r="11" spans="1:17" ht="14.45" customHeight="1" x14ac:dyDescent="0.25">
      <c r="A11" s="54" t="str">
        <f>DOLLAR(Q1)&amp;". If they add a markup of "&amp;DOLLAR(Q2)&amp;", the sell price that"</f>
        <v>$14.00. If they add a markup of $11.00, the sell price that</v>
      </c>
      <c r="B11" s="55"/>
      <c r="C11" s="55"/>
      <c r="D11" s="55"/>
      <c r="E11" s="55"/>
      <c r="F11" s="56"/>
      <c r="H11" s="7"/>
      <c r="I11" s="72"/>
      <c r="J11" s="61"/>
      <c r="K11" s="82"/>
    </row>
    <row r="12" spans="1:17" ht="14.45" customHeight="1" x14ac:dyDescent="0.25">
      <c r="A12" s="54" t="str">
        <f>"they charge their customer would be "&amp;DOLLAR(Q1)&amp;" + "&amp;DOLLAR(Q2)&amp;" = "&amp;DOLLAR(Q1+Q2)&amp;"."</f>
        <v>they charge their customer would be $14.00 + $11.00 = $25.00.</v>
      </c>
      <c r="B12" s="55"/>
      <c r="C12" s="55"/>
      <c r="D12" s="55"/>
      <c r="E12" s="55"/>
      <c r="F12" s="56"/>
      <c r="H12" s="7"/>
      <c r="I12" s="68"/>
      <c r="J12" s="77"/>
      <c r="K12" s="69"/>
    </row>
    <row r="13" spans="1:17" ht="14.45" customHeight="1" x14ac:dyDescent="0.25">
      <c r="A13" s="42"/>
      <c r="B13" s="43"/>
      <c r="C13" s="43"/>
      <c r="D13" s="43"/>
      <c r="E13" s="43"/>
      <c r="F13" s="44"/>
      <c r="H13" s="10"/>
      <c r="I13" s="73" t="s">
        <v>62</v>
      </c>
      <c r="J13" s="10"/>
      <c r="K13" s="75" t="s">
        <v>81</v>
      </c>
    </row>
    <row r="14" spans="1:17" ht="14.45" customHeight="1" x14ac:dyDescent="0.25">
      <c r="H14" s="10"/>
      <c r="I14" s="63"/>
      <c r="J14" s="10"/>
      <c r="K14" s="76" t="s">
        <v>2</v>
      </c>
    </row>
    <row r="15" spans="1:17" ht="14.45" customHeight="1" x14ac:dyDescent="0.25">
      <c r="A15" s="1" t="s">
        <v>76</v>
      </c>
      <c r="B15" s="36"/>
      <c r="C15" s="1"/>
      <c r="D15" s="1" t="s">
        <v>0</v>
      </c>
      <c r="E15" s="78"/>
      <c r="F15" s="1" t="s">
        <v>62</v>
      </c>
      <c r="H15" s="10"/>
      <c r="I15" s="63"/>
      <c r="J15" s="10"/>
      <c r="K15" s="81"/>
    </row>
    <row r="16" spans="1:17" ht="14.45" customHeight="1" x14ac:dyDescent="0.25">
      <c r="A16" s="1" t="s">
        <v>74</v>
      </c>
      <c r="B16" s="36"/>
      <c r="C16" s="29" t="s">
        <v>52</v>
      </c>
      <c r="D16" s="1" t="s">
        <v>1</v>
      </c>
      <c r="E16" s="78"/>
      <c r="F16" s="1" t="s">
        <v>57</v>
      </c>
      <c r="H16" s="11"/>
      <c r="I16" s="74"/>
      <c r="J16" s="11"/>
      <c r="K16" s="65"/>
    </row>
    <row r="17" spans="1:11" ht="14.45" customHeight="1" x14ac:dyDescent="0.25">
      <c r="A17" s="4" t="s">
        <v>6</v>
      </c>
      <c r="B17" s="85"/>
      <c r="C17" s="60" t="s">
        <v>53</v>
      </c>
      <c r="D17" s="4" t="s">
        <v>2</v>
      </c>
      <c r="E17" s="35"/>
      <c r="F17" s="4" t="s">
        <v>3</v>
      </c>
    </row>
    <row r="18" spans="1:11" ht="14.45" customHeight="1" x14ac:dyDescent="0.25">
      <c r="B18" s="167"/>
    </row>
    <row r="19" spans="1:11" ht="14.45" customHeight="1" x14ac:dyDescent="0.25">
      <c r="A19" t="s">
        <v>66</v>
      </c>
      <c r="H19" s="21" t="s">
        <v>96</v>
      </c>
    </row>
    <row r="20" spans="1:11" ht="14.45" customHeight="1" x14ac:dyDescent="0.25">
      <c r="H20" s="20" t="s">
        <v>138</v>
      </c>
      <c r="K20" s="3"/>
    </row>
    <row r="21" spans="1:11" x14ac:dyDescent="0.25">
      <c r="A21" t="s">
        <v>57</v>
      </c>
      <c r="B21" s="30"/>
      <c r="D21" t="s">
        <v>233</v>
      </c>
      <c r="H21" s="20" t="s">
        <v>137</v>
      </c>
      <c r="K21" s="3"/>
    </row>
    <row r="22" spans="1:11" ht="14.45" customHeight="1" x14ac:dyDescent="0.25">
      <c r="A22" t="s">
        <v>62</v>
      </c>
      <c r="B22" s="30"/>
      <c r="D22" t="s">
        <v>233</v>
      </c>
      <c r="H22" s="20" t="s">
        <v>124</v>
      </c>
    </row>
    <row r="23" spans="1:11" ht="14.45" customHeight="1" x14ac:dyDescent="0.25">
      <c r="A23" t="s">
        <v>58</v>
      </c>
      <c r="B23" s="30"/>
      <c r="D23" t="s">
        <v>234</v>
      </c>
      <c r="H23" s="110" t="s">
        <v>126</v>
      </c>
    </row>
    <row r="24" spans="1:11" x14ac:dyDescent="0.25">
      <c r="A24" t="s">
        <v>58</v>
      </c>
      <c r="B24" s="30"/>
      <c r="D24" t="s">
        <v>234</v>
      </c>
      <c r="H24" s="21" t="s">
        <v>114</v>
      </c>
    </row>
    <row r="25" spans="1:11" x14ac:dyDescent="0.25">
      <c r="A25" t="s">
        <v>74</v>
      </c>
      <c r="B25" s="30"/>
      <c r="D25" t="s">
        <v>235</v>
      </c>
      <c r="H25" s="20" t="s">
        <v>139</v>
      </c>
      <c r="K25" s="3"/>
    </row>
    <row r="26" spans="1:11" x14ac:dyDescent="0.25">
      <c r="A26" t="s">
        <v>236</v>
      </c>
      <c r="B26" s="30"/>
      <c r="D26" t="s">
        <v>235</v>
      </c>
      <c r="H26" s="20" t="s">
        <v>140</v>
      </c>
      <c r="K26" s="3"/>
    </row>
    <row r="27" spans="1:11" x14ac:dyDescent="0.25">
      <c r="H27" s="20" t="s">
        <v>124</v>
      </c>
    </row>
    <row r="28" spans="1:11" x14ac:dyDescent="0.25">
      <c r="H28" s="110" t="s">
        <v>149</v>
      </c>
    </row>
    <row r="29" spans="1:11" x14ac:dyDescent="0.25">
      <c r="H29" s="21" t="s">
        <v>111</v>
      </c>
    </row>
    <row r="30" spans="1:11" x14ac:dyDescent="0.25">
      <c r="H30" s="20" t="s">
        <v>145</v>
      </c>
      <c r="K30" s="146"/>
    </row>
    <row r="31" spans="1:11" x14ac:dyDescent="0.25">
      <c r="H31" s="20" t="s">
        <v>146</v>
      </c>
      <c r="K31" s="146"/>
    </row>
    <row r="32" spans="1:11" x14ac:dyDescent="0.25">
      <c r="H32" s="20" t="s">
        <v>124</v>
      </c>
    </row>
    <row r="33" spans="8:8" x14ac:dyDescent="0.25">
      <c r="H33" s="110" t="s">
        <v>129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33"/>
  <sheetViews>
    <sheetView zoomScale="85" zoomScaleNormal="85" workbookViewId="0">
      <selection activeCell="E19" sqref="E19"/>
    </sheetView>
  </sheetViews>
  <sheetFormatPr defaultRowHeight="15" x14ac:dyDescent="0.25"/>
  <cols>
    <col min="1" max="1" width="20.140625" customWidth="1"/>
    <col min="2" max="2" width="10.7109375" customWidth="1"/>
    <col min="3" max="3" width="2" bestFit="1" customWidth="1"/>
    <col min="4" max="4" width="9.7109375" customWidth="1"/>
    <col min="5" max="5" width="7.7109375" customWidth="1"/>
    <col min="6" max="6" width="10.5703125" customWidth="1"/>
    <col min="7" max="7" width="1.42578125" customWidth="1"/>
    <col min="8" max="8" width="16.85546875" customWidth="1"/>
    <col min="9" max="9" width="12.7109375" customWidth="1"/>
    <col min="10" max="10" width="13.7109375" customWidth="1"/>
    <col min="11" max="11" width="11.5703125" customWidth="1"/>
    <col min="12" max="12" width="4.5703125" customWidth="1"/>
    <col min="13" max="13" width="13.140625" customWidth="1"/>
  </cols>
  <sheetData>
    <row r="1" spans="1:17" x14ac:dyDescent="0.25">
      <c r="A1" s="53" t="s">
        <v>17</v>
      </c>
      <c r="B1" s="40"/>
      <c r="C1" s="40"/>
      <c r="D1" s="40"/>
      <c r="E1" s="40"/>
      <c r="F1" s="41"/>
      <c r="P1" t="s">
        <v>0</v>
      </c>
      <c r="Q1" s="19">
        <f>MarkupOnSellPrice!B4</f>
        <v>14</v>
      </c>
    </row>
    <row r="2" spans="1:17" x14ac:dyDescent="0.25">
      <c r="A2" s="54" t="s">
        <v>72</v>
      </c>
      <c r="B2" s="55"/>
      <c r="C2" s="55"/>
      <c r="D2" s="55"/>
      <c r="E2" s="55"/>
      <c r="F2" s="56"/>
      <c r="P2" t="s">
        <v>1</v>
      </c>
      <c r="Q2" s="19">
        <f>MarkupOnSellPrice!B5</f>
        <v>11</v>
      </c>
    </row>
    <row r="3" spans="1:17" x14ac:dyDescent="0.25">
      <c r="A3" s="54" t="s">
        <v>73</v>
      </c>
      <c r="B3" s="55"/>
      <c r="C3" s="55"/>
      <c r="D3" s="55"/>
      <c r="E3" s="55"/>
      <c r="F3" s="56"/>
    </row>
    <row r="4" spans="1:17" ht="14.45" customHeight="1" x14ac:dyDescent="0.25">
      <c r="A4" s="42" t="s">
        <v>60</v>
      </c>
      <c r="B4" s="43"/>
      <c r="C4" s="43"/>
      <c r="D4" s="43"/>
      <c r="E4" s="43"/>
      <c r="F4" s="44"/>
    </row>
    <row r="5" spans="1:17" ht="14.45" customHeight="1" x14ac:dyDescent="0.25"/>
    <row r="6" spans="1:17" ht="14.45" customHeight="1" x14ac:dyDescent="0.25">
      <c r="A6" s="1" t="s">
        <v>76</v>
      </c>
      <c r="B6" s="1" t="s">
        <v>51</v>
      </c>
      <c r="C6" s="1"/>
      <c r="D6" s="1" t="s">
        <v>0</v>
      </c>
      <c r="E6" s="1" t="s">
        <v>54</v>
      </c>
      <c r="F6" s="1" t="s">
        <v>62</v>
      </c>
    </row>
    <row r="7" spans="1:17" ht="14.45" customHeight="1" x14ac:dyDescent="0.25">
      <c r="A7" s="1" t="s">
        <v>74</v>
      </c>
      <c r="B7" s="17" t="s">
        <v>51</v>
      </c>
      <c r="C7" s="29" t="s">
        <v>52</v>
      </c>
      <c r="D7" s="1" t="s">
        <v>1</v>
      </c>
      <c r="E7" s="1" t="s">
        <v>54</v>
      </c>
      <c r="F7" s="1" t="s">
        <v>57</v>
      </c>
    </row>
    <row r="8" spans="1:17" ht="14.45" customHeight="1" x14ac:dyDescent="0.25">
      <c r="A8" s="4" t="s">
        <v>6</v>
      </c>
      <c r="B8" s="32">
        <v>1</v>
      </c>
      <c r="C8" s="57" t="s">
        <v>53</v>
      </c>
      <c r="D8" s="4" t="s">
        <v>2</v>
      </c>
      <c r="E8" s="4" t="s">
        <v>54</v>
      </c>
      <c r="F8" s="4" t="s">
        <v>3</v>
      </c>
    </row>
    <row r="9" spans="1:17" ht="14.45" customHeight="1" x14ac:dyDescent="0.25"/>
    <row r="10" spans="1:17" ht="14.45" customHeight="1" x14ac:dyDescent="0.25">
      <c r="A10" s="39" t="s">
        <v>198</v>
      </c>
      <c r="B10" s="40"/>
      <c r="C10" s="40"/>
      <c r="D10" s="40"/>
      <c r="E10" s="40"/>
      <c r="F10" s="41"/>
      <c r="H10" s="12" t="s">
        <v>80</v>
      </c>
      <c r="I10" s="67" t="s">
        <v>57</v>
      </c>
      <c r="J10" s="13" t="s">
        <v>6</v>
      </c>
      <c r="K10" s="67" t="s">
        <v>74</v>
      </c>
    </row>
    <row r="11" spans="1:17" ht="14.45" customHeight="1" x14ac:dyDescent="0.25">
      <c r="A11" s="54" t="str">
        <f>DOLLAR(Q1)&amp;". If they add a markup of "&amp;DOLLAR(Q2)&amp;", the sell price that"</f>
        <v>$14.00. If they add a markup of $11.00, the sell price that</v>
      </c>
      <c r="B11" s="55"/>
      <c r="C11" s="55"/>
      <c r="D11" s="55"/>
      <c r="E11" s="55"/>
      <c r="F11" s="56"/>
      <c r="H11" s="7">
        <f>E17</f>
        <v>25</v>
      </c>
      <c r="I11" s="72">
        <f>E16</f>
        <v>11</v>
      </c>
      <c r="J11" s="61">
        <v>1</v>
      </c>
      <c r="K11" s="82">
        <f>B16</f>
        <v>0.44</v>
      </c>
    </row>
    <row r="12" spans="1:17" ht="14.45" customHeight="1" x14ac:dyDescent="0.25">
      <c r="A12" s="54" t="str">
        <f>"they charge their customer would be "&amp;DOLLAR(Q1)&amp;" + "&amp;DOLLAR(Q2)&amp;" = "&amp;DOLLAR(Q1+Q2)&amp;"."</f>
        <v>they charge their customer would be $14.00 + $11.00 = $25.00.</v>
      </c>
      <c r="B12" s="55"/>
      <c r="C12" s="55"/>
      <c r="D12" s="55"/>
      <c r="E12" s="55"/>
      <c r="F12" s="56"/>
      <c r="H12" s="7"/>
      <c r="I12" s="68"/>
      <c r="J12" s="77"/>
      <c r="K12" s="69"/>
    </row>
    <row r="13" spans="1:17" ht="14.45" customHeight="1" x14ac:dyDescent="0.25">
      <c r="A13" s="42"/>
      <c r="B13" s="43"/>
      <c r="C13" s="43"/>
      <c r="D13" s="43"/>
      <c r="E13" s="43"/>
      <c r="F13" s="44"/>
      <c r="H13" s="10"/>
      <c r="I13" s="73" t="s">
        <v>62</v>
      </c>
      <c r="J13" s="10"/>
      <c r="K13" s="75" t="s">
        <v>81</v>
      </c>
    </row>
    <row r="14" spans="1:17" ht="14.45" customHeight="1" x14ac:dyDescent="0.25">
      <c r="H14" s="10"/>
      <c r="I14" s="63">
        <f>E15</f>
        <v>14</v>
      </c>
      <c r="J14" s="10"/>
      <c r="K14" s="76" t="s">
        <v>2</v>
      </c>
    </row>
    <row r="15" spans="1:17" ht="14.45" customHeight="1" x14ac:dyDescent="0.25">
      <c r="A15" s="1" t="s">
        <v>76</v>
      </c>
      <c r="B15" s="36">
        <f>E15/E17</f>
        <v>0.56000000000000005</v>
      </c>
      <c r="C15" s="1"/>
      <c r="D15" s="1" t="s">
        <v>0</v>
      </c>
      <c r="E15" s="78">
        <v>14</v>
      </c>
      <c r="F15" s="1" t="s">
        <v>62</v>
      </c>
      <c r="H15" s="10"/>
      <c r="I15" s="63"/>
      <c r="J15" s="10"/>
      <c r="K15" s="81">
        <f>B15</f>
        <v>0.56000000000000005</v>
      </c>
    </row>
    <row r="16" spans="1:17" ht="14.45" customHeight="1" x14ac:dyDescent="0.25">
      <c r="A16" s="1" t="s">
        <v>74</v>
      </c>
      <c r="B16" s="36">
        <f>E16/E17</f>
        <v>0.44</v>
      </c>
      <c r="C16" s="29" t="s">
        <v>52</v>
      </c>
      <c r="D16" s="1" t="s">
        <v>1</v>
      </c>
      <c r="E16" s="78">
        <v>11</v>
      </c>
      <c r="F16" s="1" t="s">
        <v>57</v>
      </c>
      <c r="H16" s="11"/>
      <c r="I16" s="74"/>
      <c r="J16" s="11"/>
      <c r="K16" s="65"/>
    </row>
    <row r="17" spans="1:11" ht="14.45" customHeight="1" x14ac:dyDescent="0.25">
      <c r="A17" s="4" t="s">
        <v>6</v>
      </c>
      <c r="B17" s="85">
        <v>1</v>
      </c>
      <c r="C17" s="60" t="s">
        <v>53</v>
      </c>
      <c r="D17" s="4" t="s">
        <v>2</v>
      </c>
      <c r="E17" s="35">
        <f>SUM(E15:E16)</f>
        <v>25</v>
      </c>
      <c r="F17" s="4" t="s">
        <v>3</v>
      </c>
    </row>
    <row r="18" spans="1:11" ht="14.45" customHeight="1" x14ac:dyDescent="0.25">
      <c r="B18" s="167">
        <f>SUM(B15:B16)</f>
        <v>1</v>
      </c>
    </row>
    <row r="19" spans="1:11" ht="14.45" customHeight="1" x14ac:dyDescent="0.25">
      <c r="A19" t="s">
        <v>66</v>
      </c>
      <c r="H19" s="21" t="s">
        <v>96</v>
      </c>
    </row>
    <row r="20" spans="1:11" ht="14.45" customHeight="1" x14ac:dyDescent="0.25">
      <c r="H20" s="20" t="s">
        <v>138</v>
      </c>
      <c r="K20" s="3">
        <f>ROUND(H11*K11,2)</f>
        <v>11</v>
      </c>
    </row>
    <row r="21" spans="1:11" x14ac:dyDescent="0.25">
      <c r="A21" t="s">
        <v>57</v>
      </c>
      <c r="B21" s="30">
        <f>ROUND(E17*B16,2)</f>
        <v>11</v>
      </c>
      <c r="D21" t="s">
        <v>233</v>
      </c>
      <c r="H21" s="20" t="s">
        <v>137</v>
      </c>
      <c r="K21" s="3">
        <f>ROUND(H11*K15,2)</f>
        <v>14</v>
      </c>
    </row>
    <row r="22" spans="1:11" ht="14.45" customHeight="1" x14ac:dyDescent="0.25">
      <c r="A22" t="s">
        <v>62</v>
      </c>
      <c r="B22" s="30">
        <f>ROUND(E17*B15,2)</f>
        <v>14</v>
      </c>
      <c r="D22" t="s">
        <v>233</v>
      </c>
      <c r="H22" s="20" t="s">
        <v>124</v>
      </c>
    </row>
    <row r="23" spans="1:11" ht="14.45" customHeight="1" x14ac:dyDescent="0.25">
      <c r="A23" t="s">
        <v>58</v>
      </c>
      <c r="B23" s="30">
        <f>ROUND(E16/B16,2)</f>
        <v>25</v>
      </c>
      <c r="D23" t="s">
        <v>234</v>
      </c>
      <c r="H23" s="110" t="s">
        <v>126</v>
      </c>
    </row>
    <row r="24" spans="1:11" x14ac:dyDescent="0.25">
      <c r="A24" t="s">
        <v>58</v>
      </c>
      <c r="B24" s="30">
        <f>ROUND(E15/B15,2)</f>
        <v>25</v>
      </c>
      <c r="D24" t="s">
        <v>234</v>
      </c>
      <c r="H24" s="21" t="s">
        <v>114</v>
      </c>
    </row>
    <row r="25" spans="1:11" x14ac:dyDescent="0.25">
      <c r="A25" t="s">
        <v>74</v>
      </c>
      <c r="B25" s="30">
        <f>E16/E17</f>
        <v>0.44</v>
      </c>
      <c r="D25" t="s">
        <v>235</v>
      </c>
      <c r="H25" s="20" t="s">
        <v>139</v>
      </c>
      <c r="K25" s="3">
        <f>ROUND(I11/K11,2)</f>
        <v>25</v>
      </c>
    </row>
    <row r="26" spans="1:11" x14ac:dyDescent="0.25">
      <c r="A26" t="s">
        <v>236</v>
      </c>
      <c r="B26" s="30">
        <f>E15/E17</f>
        <v>0.56000000000000005</v>
      </c>
      <c r="D26" t="s">
        <v>235</v>
      </c>
      <c r="H26" s="20" t="s">
        <v>140</v>
      </c>
      <c r="K26" s="3">
        <f>ROUND(I14/K15,2)</f>
        <v>25</v>
      </c>
    </row>
    <row r="27" spans="1:11" x14ac:dyDescent="0.25">
      <c r="H27" s="20" t="s">
        <v>124</v>
      </c>
    </row>
    <row r="28" spans="1:11" x14ac:dyDescent="0.25">
      <c r="H28" s="110" t="s">
        <v>149</v>
      </c>
    </row>
    <row r="29" spans="1:11" x14ac:dyDescent="0.25">
      <c r="H29" s="21" t="s">
        <v>111</v>
      </c>
    </row>
    <row r="30" spans="1:11" x14ac:dyDescent="0.25">
      <c r="H30" s="20" t="s">
        <v>145</v>
      </c>
      <c r="K30" s="146">
        <f>I11/H11</f>
        <v>0.44</v>
      </c>
    </row>
    <row r="31" spans="1:11" x14ac:dyDescent="0.25">
      <c r="H31" s="20" t="s">
        <v>146</v>
      </c>
      <c r="K31" s="146">
        <f>I14/H11</f>
        <v>0.56000000000000005</v>
      </c>
    </row>
    <row r="32" spans="1:11" x14ac:dyDescent="0.25">
      <c r="H32" s="20" t="s">
        <v>124</v>
      </c>
    </row>
    <row r="33" spans="8:8" x14ac:dyDescent="0.25">
      <c r="H33" s="110" t="s">
        <v>129</v>
      </c>
    </row>
  </sheetData>
  <printOptions horizontalCentered="1"/>
  <pageMargins left="0.7" right="0.7" top="0.75" bottom="0.75" header="0.3" footer="0.3"/>
  <pageSetup scale="71" orientation="landscape" cellComments="asDisplayed" r:id="rId1"/>
  <headerFooter>
    <oddHeader>&amp;LChapter 8 - &amp;A</oddHead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64"/>
  <sheetViews>
    <sheetView zoomScaleNormal="100" workbookViewId="0">
      <selection activeCell="B6" sqref="B6"/>
    </sheetView>
  </sheetViews>
  <sheetFormatPr defaultRowHeight="15" x14ac:dyDescent="0.25"/>
  <cols>
    <col min="1" max="1" width="20.5703125" customWidth="1"/>
    <col min="7" max="7" width="1.140625" customWidth="1"/>
    <col min="8" max="11" width="12.140625" customWidth="1"/>
  </cols>
  <sheetData>
    <row r="1" spans="1:11" ht="15.75" x14ac:dyDescent="0.25">
      <c r="A1" s="22" t="s">
        <v>150</v>
      </c>
    </row>
    <row r="2" spans="1:11" ht="15.75" x14ac:dyDescent="0.25">
      <c r="A2" s="24" t="s">
        <v>100</v>
      </c>
    </row>
    <row r="3" spans="1:11" ht="15.75" x14ac:dyDescent="0.25">
      <c r="A3" s="24" t="s">
        <v>110</v>
      </c>
    </row>
    <row r="4" spans="1:11" ht="15.75" x14ac:dyDescent="0.25">
      <c r="A4" s="24" t="s">
        <v>101</v>
      </c>
    </row>
    <row r="6" spans="1:11" ht="30" x14ac:dyDescent="0.25">
      <c r="A6" s="1" t="s">
        <v>76</v>
      </c>
      <c r="B6" s="36"/>
      <c r="C6" s="1"/>
      <c r="D6" s="1" t="s">
        <v>0</v>
      </c>
      <c r="E6" s="78"/>
      <c r="F6" s="1" t="s">
        <v>62</v>
      </c>
      <c r="H6" s="12" t="s">
        <v>58</v>
      </c>
      <c r="I6" s="67" t="s">
        <v>57</v>
      </c>
      <c r="J6" s="13" t="s">
        <v>6</v>
      </c>
      <c r="K6" s="67" t="s">
        <v>103</v>
      </c>
    </row>
    <row r="7" spans="1:11" x14ac:dyDescent="0.25">
      <c r="A7" s="1" t="s">
        <v>74</v>
      </c>
      <c r="B7" s="36"/>
      <c r="C7" s="29" t="s">
        <v>52</v>
      </c>
      <c r="D7" s="1" t="s">
        <v>1</v>
      </c>
      <c r="E7" s="35"/>
      <c r="F7" s="1" t="s">
        <v>57</v>
      </c>
      <c r="H7" s="7" t="s">
        <v>102</v>
      </c>
      <c r="I7" s="72"/>
      <c r="J7" s="61"/>
      <c r="K7" s="82" t="s">
        <v>2</v>
      </c>
    </row>
    <row r="8" spans="1:11" x14ac:dyDescent="0.25">
      <c r="A8" s="4" t="s">
        <v>6</v>
      </c>
      <c r="B8" s="85">
        <v>1</v>
      </c>
      <c r="C8" s="60" t="s">
        <v>53</v>
      </c>
      <c r="D8" s="4" t="s">
        <v>2</v>
      </c>
      <c r="E8" s="78"/>
      <c r="F8" s="4" t="s">
        <v>3</v>
      </c>
      <c r="H8" s="7"/>
      <c r="I8" s="68"/>
      <c r="J8" s="77"/>
      <c r="K8" s="69"/>
    </row>
    <row r="9" spans="1:11" x14ac:dyDescent="0.25">
      <c r="H9" s="10"/>
      <c r="I9" s="73" t="s">
        <v>62</v>
      </c>
      <c r="J9" s="10"/>
      <c r="K9" s="75" t="s">
        <v>81</v>
      </c>
    </row>
    <row r="10" spans="1:11" x14ac:dyDescent="0.25">
      <c r="A10" t="s">
        <v>92</v>
      </c>
      <c r="H10" s="10"/>
      <c r="I10" s="63"/>
      <c r="J10" s="10"/>
      <c r="K10" s="76" t="s">
        <v>2</v>
      </c>
    </row>
    <row r="11" spans="1:11" x14ac:dyDescent="0.25">
      <c r="A11" t="s">
        <v>113</v>
      </c>
      <c r="H11" s="10"/>
      <c r="I11" s="63"/>
      <c r="J11" s="10"/>
      <c r="K11" s="81"/>
    </row>
    <row r="12" spans="1:11" x14ac:dyDescent="0.25">
      <c r="A12" t="s">
        <v>112</v>
      </c>
      <c r="H12" s="11"/>
      <c r="I12" s="74"/>
      <c r="J12" s="11"/>
      <c r="K12" s="65"/>
    </row>
    <row r="15" spans="1:11" x14ac:dyDescent="0.25">
      <c r="A15" t="s">
        <v>151</v>
      </c>
    </row>
    <row r="16" spans="1:11" ht="15.75" x14ac:dyDescent="0.25">
      <c r="A16" t="s">
        <v>152</v>
      </c>
    </row>
    <row r="17" spans="1:11" ht="15.75" x14ac:dyDescent="0.25">
      <c r="A17" t="s">
        <v>104</v>
      </c>
    </row>
    <row r="18" spans="1:11" ht="15.75" x14ac:dyDescent="0.25">
      <c r="A18" t="s">
        <v>105</v>
      </c>
    </row>
    <row r="19" spans="1:11" ht="15.75" x14ac:dyDescent="0.25">
      <c r="A19" s="87"/>
    </row>
    <row r="21" spans="1:11" ht="30" x14ac:dyDescent="0.25">
      <c r="A21" s="1" t="s">
        <v>76</v>
      </c>
      <c r="B21" s="36"/>
      <c r="C21" s="1"/>
      <c r="D21" s="1" t="s">
        <v>0</v>
      </c>
      <c r="E21" s="111"/>
      <c r="F21" s="1" t="s">
        <v>62</v>
      </c>
      <c r="H21" s="12" t="s">
        <v>58</v>
      </c>
      <c r="I21" s="67" t="s">
        <v>57</v>
      </c>
      <c r="J21" s="13" t="s">
        <v>6</v>
      </c>
      <c r="K21" s="67" t="s">
        <v>103</v>
      </c>
    </row>
    <row r="22" spans="1:11" x14ac:dyDescent="0.25">
      <c r="A22" s="1" t="s">
        <v>74</v>
      </c>
      <c r="B22" s="83"/>
      <c r="C22" s="29" t="s">
        <v>52</v>
      </c>
      <c r="D22" s="1" t="s">
        <v>1</v>
      </c>
      <c r="E22" s="78"/>
      <c r="F22" s="1" t="s">
        <v>57</v>
      </c>
      <c r="H22" s="7" t="s">
        <v>102</v>
      </c>
      <c r="I22" s="72"/>
      <c r="J22" s="61"/>
      <c r="K22" s="82" t="s">
        <v>2</v>
      </c>
    </row>
    <row r="23" spans="1:11" x14ac:dyDescent="0.25">
      <c r="A23" s="4" t="s">
        <v>6</v>
      </c>
      <c r="B23" s="85">
        <v>1</v>
      </c>
      <c r="C23" s="60" t="s">
        <v>53</v>
      </c>
      <c r="D23" s="4" t="s">
        <v>2</v>
      </c>
      <c r="E23" s="35"/>
      <c r="F23" s="4" t="s">
        <v>3</v>
      </c>
      <c r="H23" s="7"/>
      <c r="I23" s="68"/>
      <c r="J23" s="77"/>
      <c r="K23" s="69"/>
    </row>
    <row r="24" spans="1:11" x14ac:dyDescent="0.25">
      <c r="H24" s="10"/>
      <c r="I24" s="73" t="s">
        <v>62</v>
      </c>
      <c r="J24" s="10"/>
      <c r="K24" s="75" t="s">
        <v>81</v>
      </c>
    </row>
    <row r="25" spans="1:11" x14ac:dyDescent="0.25">
      <c r="A25" t="s">
        <v>87</v>
      </c>
      <c r="H25" s="10"/>
      <c r="I25" s="63"/>
      <c r="J25" s="10"/>
      <c r="K25" s="76" t="s">
        <v>2</v>
      </c>
    </row>
    <row r="26" spans="1:11" x14ac:dyDescent="0.25">
      <c r="A26" t="s">
        <v>115</v>
      </c>
      <c r="H26" s="10"/>
      <c r="I26" s="63"/>
      <c r="J26" s="10"/>
      <c r="K26" s="81"/>
    </row>
    <row r="27" spans="1:11" x14ac:dyDescent="0.25">
      <c r="H27" s="11"/>
      <c r="I27" s="74"/>
      <c r="J27" s="11"/>
      <c r="K27" s="65"/>
    </row>
    <row r="31" spans="1:11" ht="15.75" x14ac:dyDescent="0.25">
      <c r="A31" t="s">
        <v>106</v>
      </c>
    </row>
    <row r="32" spans="1:11" ht="15.75" x14ac:dyDescent="0.25">
      <c r="A32" t="s">
        <v>107</v>
      </c>
    </row>
    <row r="33" spans="1:11" ht="15.75" x14ac:dyDescent="0.25">
      <c r="A33" t="s">
        <v>108</v>
      </c>
    </row>
    <row r="36" spans="1:11" ht="30" x14ac:dyDescent="0.25">
      <c r="A36" s="1" t="s">
        <v>76</v>
      </c>
      <c r="B36" s="36"/>
      <c r="C36" s="1"/>
      <c r="D36" s="1" t="s">
        <v>0</v>
      </c>
      <c r="E36" s="78"/>
      <c r="F36" s="1" t="s">
        <v>62</v>
      </c>
      <c r="H36" s="12" t="s">
        <v>58</v>
      </c>
      <c r="I36" s="67" t="s">
        <v>57</v>
      </c>
      <c r="J36" s="13" t="s">
        <v>6</v>
      </c>
      <c r="K36" s="67" t="s">
        <v>103</v>
      </c>
    </row>
    <row r="37" spans="1:11" x14ac:dyDescent="0.25">
      <c r="A37" s="1" t="s">
        <v>74</v>
      </c>
      <c r="B37" s="83"/>
      <c r="C37" s="29" t="s">
        <v>52</v>
      </c>
      <c r="D37" s="1" t="s">
        <v>1</v>
      </c>
      <c r="E37" s="35"/>
      <c r="F37" s="1" t="s">
        <v>57</v>
      </c>
      <c r="H37" s="7" t="s">
        <v>102</v>
      </c>
      <c r="I37" s="72"/>
      <c r="J37" s="61"/>
      <c r="K37" s="82" t="s">
        <v>2</v>
      </c>
    </row>
    <row r="38" spans="1:11" x14ac:dyDescent="0.25">
      <c r="A38" s="4" t="s">
        <v>6</v>
      </c>
      <c r="B38" s="85">
        <v>1</v>
      </c>
      <c r="C38" s="60" t="s">
        <v>53</v>
      </c>
      <c r="D38" s="4" t="s">
        <v>2</v>
      </c>
      <c r="E38" s="35"/>
      <c r="F38" s="4" t="s">
        <v>3</v>
      </c>
      <c r="H38" s="7"/>
      <c r="I38" s="68"/>
      <c r="J38" s="77"/>
      <c r="K38" s="69"/>
    </row>
    <row r="39" spans="1:11" x14ac:dyDescent="0.25">
      <c r="H39" s="10"/>
      <c r="I39" s="73" t="s">
        <v>62</v>
      </c>
      <c r="J39" s="10"/>
      <c r="K39" s="75" t="s">
        <v>81</v>
      </c>
    </row>
    <row r="40" spans="1:11" x14ac:dyDescent="0.25">
      <c r="H40" s="10"/>
      <c r="I40" s="63"/>
      <c r="J40" s="10"/>
      <c r="K40" s="76" t="s">
        <v>2</v>
      </c>
    </row>
    <row r="41" spans="1:11" x14ac:dyDescent="0.25">
      <c r="H41" s="10"/>
      <c r="I41" s="63"/>
      <c r="J41" s="10"/>
      <c r="K41" s="81"/>
    </row>
    <row r="42" spans="1:11" x14ac:dyDescent="0.25">
      <c r="H42" s="11"/>
      <c r="I42" s="74"/>
      <c r="J42" s="11"/>
      <c r="K42" s="65"/>
    </row>
    <row r="45" spans="1:11" x14ac:dyDescent="0.25">
      <c r="A45" t="s">
        <v>237</v>
      </c>
    </row>
    <row r="46" spans="1:11" x14ac:dyDescent="0.25">
      <c r="A46" s="1" t="s">
        <v>217</v>
      </c>
      <c r="B46" s="1">
        <v>500</v>
      </c>
    </row>
    <row r="47" spans="1:11" x14ac:dyDescent="0.25">
      <c r="A47" s="1" t="s">
        <v>218</v>
      </c>
      <c r="B47" s="2">
        <v>0.56000000000000005</v>
      </c>
    </row>
    <row r="48" spans="1:11" ht="30" x14ac:dyDescent="0.25">
      <c r="A48" s="5" t="s">
        <v>74</v>
      </c>
      <c r="B48" s="83">
        <v>0.45</v>
      </c>
    </row>
    <row r="49" spans="1:6" x14ac:dyDescent="0.25">
      <c r="A49" t="s">
        <v>225</v>
      </c>
      <c r="B49" s="195"/>
    </row>
    <row r="51" spans="1:6" x14ac:dyDescent="0.25">
      <c r="A51" s="141" t="s">
        <v>174</v>
      </c>
      <c r="B51" s="142"/>
      <c r="C51" s="142"/>
      <c r="D51" s="142"/>
      <c r="E51" s="142"/>
      <c r="F51" s="143"/>
    </row>
    <row r="52" spans="1:6" x14ac:dyDescent="0.25">
      <c r="A52" s="5" t="s">
        <v>76</v>
      </c>
      <c r="B52" s="36"/>
      <c r="C52" s="1"/>
      <c r="D52" s="1" t="s">
        <v>0</v>
      </c>
      <c r="E52" s="35"/>
      <c r="F52" s="1" t="s">
        <v>62</v>
      </c>
    </row>
    <row r="53" spans="1:6" ht="30" x14ac:dyDescent="0.25">
      <c r="A53" s="5" t="s">
        <v>74</v>
      </c>
      <c r="B53" s="83"/>
      <c r="C53" s="29" t="s">
        <v>52</v>
      </c>
      <c r="D53" s="1" t="s">
        <v>1</v>
      </c>
      <c r="E53" s="35"/>
      <c r="F53" s="1" t="s">
        <v>57</v>
      </c>
    </row>
    <row r="54" spans="1:6" x14ac:dyDescent="0.25">
      <c r="A54" s="4" t="s">
        <v>6</v>
      </c>
      <c r="B54" s="85">
        <v>1</v>
      </c>
      <c r="C54" s="60" t="s">
        <v>53</v>
      </c>
      <c r="D54" s="4" t="s">
        <v>2</v>
      </c>
      <c r="E54" s="35"/>
      <c r="F54" s="4" t="s">
        <v>3</v>
      </c>
    </row>
    <row r="56" spans="1:6" ht="30" x14ac:dyDescent="0.25">
      <c r="A56" s="5" t="s">
        <v>216</v>
      </c>
      <c r="B56" s="129">
        <v>0.1</v>
      </c>
    </row>
    <row r="58" spans="1:6" x14ac:dyDescent="0.25">
      <c r="A58" s="141" t="s">
        <v>219</v>
      </c>
      <c r="B58" s="142"/>
      <c r="C58" s="142"/>
      <c r="D58" s="142"/>
      <c r="E58" s="142"/>
      <c r="F58" s="143"/>
    </row>
    <row r="59" spans="1:6" x14ac:dyDescent="0.25">
      <c r="A59" s="1" t="str">
        <f>A46</f>
        <v># lbs. bought</v>
      </c>
      <c r="B59" s="1">
        <f>B46</f>
        <v>500</v>
      </c>
    </row>
    <row r="60" spans="1:6" ht="30" x14ac:dyDescent="0.25">
      <c r="A60" s="5" t="str">
        <f>A56</f>
        <v>% of bananas that spoil</v>
      </c>
      <c r="B60" s="129">
        <f>B56</f>
        <v>0.1</v>
      </c>
    </row>
    <row r="61" spans="1:6" x14ac:dyDescent="0.25">
      <c r="A61" s="1" t="s">
        <v>220</v>
      </c>
      <c r="B61" s="30"/>
      <c r="C61" t="s">
        <v>238</v>
      </c>
    </row>
    <row r="63" spans="1:6" x14ac:dyDescent="0.25">
      <c r="A63" s="141" t="s">
        <v>222</v>
      </c>
      <c r="B63" s="142"/>
      <c r="C63" s="142"/>
      <c r="D63" s="142"/>
      <c r="E63" s="142"/>
      <c r="F63" s="143"/>
    </row>
    <row r="64" spans="1:6" x14ac:dyDescent="0.25">
      <c r="A64" t="s">
        <v>223</v>
      </c>
      <c r="B64" s="194"/>
      <c r="C64" t="s">
        <v>239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F14" sqref="F14"/>
    </sheetView>
  </sheetViews>
  <sheetFormatPr defaultRowHeight="15" x14ac:dyDescent="0.25"/>
  <cols>
    <col min="1" max="1" width="11.28515625" customWidth="1"/>
    <col min="2" max="2" width="13.28515625" customWidth="1"/>
    <col min="3" max="3" width="15.7109375" customWidth="1"/>
    <col min="4" max="4" width="18" customWidth="1"/>
    <col min="5" max="5" width="2.85546875" customWidth="1"/>
    <col min="8" max="9" width="14.85546875" bestFit="1" customWidth="1"/>
  </cols>
  <sheetData>
    <row r="1" spans="1:9" x14ac:dyDescent="0.25">
      <c r="A1" s="93" t="s">
        <v>3</v>
      </c>
      <c r="B1" s="96" t="s">
        <v>117</v>
      </c>
      <c r="C1" s="93" t="s">
        <v>6</v>
      </c>
      <c r="D1" s="96" t="s">
        <v>120</v>
      </c>
      <c r="F1" s="88" t="s">
        <v>116</v>
      </c>
      <c r="G1" s="96" t="s">
        <v>117</v>
      </c>
      <c r="H1" s="88" t="s">
        <v>121</v>
      </c>
      <c r="I1" s="96" t="s">
        <v>120</v>
      </c>
    </row>
    <row r="2" spans="1:9" x14ac:dyDescent="0.25">
      <c r="A2" s="101">
        <v>100</v>
      </c>
      <c r="B2" s="106">
        <v>25</v>
      </c>
      <c r="C2" s="95">
        <v>1</v>
      </c>
      <c r="D2" s="104">
        <f>B2/A2</f>
        <v>0.25</v>
      </c>
      <c r="F2" s="103">
        <f>A2</f>
        <v>100</v>
      </c>
      <c r="G2" s="106">
        <f>B2</f>
        <v>25</v>
      </c>
      <c r="H2" s="89"/>
      <c r="I2" s="97"/>
    </row>
    <row r="3" spans="1:9" x14ac:dyDescent="0.25">
      <c r="A3" s="94"/>
      <c r="B3" s="88" t="s">
        <v>116</v>
      </c>
      <c r="C3" s="94"/>
      <c r="D3" s="88" t="s">
        <v>121</v>
      </c>
      <c r="F3" s="89"/>
      <c r="G3" s="98" t="s">
        <v>3</v>
      </c>
      <c r="H3" s="89"/>
      <c r="I3" s="93" t="s">
        <v>130</v>
      </c>
    </row>
    <row r="4" spans="1:9" x14ac:dyDescent="0.25">
      <c r="A4" s="94"/>
      <c r="B4" s="103">
        <v>75</v>
      </c>
      <c r="C4" s="94"/>
      <c r="D4" s="91">
        <f>B4/A2</f>
        <v>0.75</v>
      </c>
      <c r="F4" s="89"/>
      <c r="G4" s="101">
        <f>B4</f>
        <v>75</v>
      </c>
      <c r="H4" s="89"/>
      <c r="I4" s="95">
        <v>1</v>
      </c>
    </row>
    <row r="5" spans="1:9" x14ac:dyDescent="0.25">
      <c r="A5" s="94"/>
      <c r="B5" s="89"/>
      <c r="C5" s="94"/>
      <c r="D5" s="89"/>
      <c r="F5" s="89"/>
      <c r="G5" s="94"/>
      <c r="H5" s="89"/>
      <c r="I5" s="94"/>
    </row>
    <row r="6" spans="1:9" x14ac:dyDescent="0.25">
      <c r="A6" s="31"/>
      <c r="B6" s="90"/>
      <c r="C6" s="31"/>
      <c r="D6" s="90"/>
      <c r="F6" s="90"/>
      <c r="G6" s="31"/>
      <c r="H6" s="90"/>
      <c r="I6" s="31"/>
    </row>
    <row r="8" spans="1:9" x14ac:dyDescent="0.25">
      <c r="A8" s="21" t="s">
        <v>96</v>
      </c>
    </row>
    <row r="9" spans="1:9" x14ac:dyDescent="0.25">
      <c r="A9" s="20" t="s">
        <v>122</v>
      </c>
    </row>
    <row r="10" spans="1:9" x14ac:dyDescent="0.25">
      <c r="A10" s="20" t="s">
        <v>123</v>
      </c>
    </row>
    <row r="11" spans="1:9" x14ac:dyDescent="0.25">
      <c r="A11" s="20" t="s">
        <v>124</v>
      </c>
    </row>
    <row r="12" spans="1:9" x14ac:dyDescent="0.25">
      <c r="A12" s="92" t="s">
        <v>126</v>
      </c>
    </row>
    <row r="13" spans="1:9" x14ac:dyDescent="0.25">
      <c r="A13" s="21" t="s">
        <v>114</v>
      </c>
    </row>
    <row r="14" spans="1:9" x14ac:dyDescent="0.25">
      <c r="A14" s="20" t="s">
        <v>118</v>
      </c>
    </row>
    <row r="15" spans="1:9" x14ac:dyDescent="0.25">
      <c r="A15" s="20" t="s">
        <v>119</v>
      </c>
    </row>
    <row r="16" spans="1:9" x14ac:dyDescent="0.25">
      <c r="A16" s="20" t="s">
        <v>124</v>
      </c>
    </row>
    <row r="17" spans="1:1" x14ac:dyDescent="0.25">
      <c r="A17" s="92" t="s">
        <v>125</v>
      </c>
    </row>
    <row r="18" spans="1:1" x14ac:dyDescent="0.25">
      <c r="A18" s="21" t="s">
        <v>111</v>
      </c>
    </row>
    <row r="19" spans="1:1" x14ac:dyDescent="0.25">
      <c r="A19" s="20" t="s">
        <v>127</v>
      </c>
    </row>
    <row r="20" spans="1:1" x14ac:dyDescent="0.25">
      <c r="A20" s="20" t="s">
        <v>128</v>
      </c>
    </row>
    <row r="21" spans="1:1" x14ac:dyDescent="0.25">
      <c r="A21" s="20" t="s">
        <v>124</v>
      </c>
    </row>
    <row r="22" spans="1:1" x14ac:dyDescent="0.25">
      <c r="A22" s="92" t="s">
        <v>129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C19" sqref="C19"/>
    </sheetView>
  </sheetViews>
  <sheetFormatPr defaultRowHeight="15" x14ac:dyDescent="0.25"/>
  <cols>
    <col min="1" max="4" width="15" customWidth="1"/>
    <col min="5" max="5" width="2.85546875" customWidth="1"/>
    <col min="6" max="9" width="15" customWidth="1"/>
  </cols>
  <sheetData>
    <row r="1" spans="1:9" x14ac:dyDescent="0.25">
      <c r="A1" t="s">
        <v>17</v>
      </c>
      <c r="F1" t="s">
        <v>16</v>
      </c>
    </row>
    <row r="2" spans="1:9" x14ac:dyDescent="0.25">
      <c r="A2" t="s">
        <v>135</v>
      </c>
      <c r="F2" t="s">
        <v>133</v>
      </c>
    </row>
    <row r="3" spans="1:9" x14ac:dyDescent="0.25">
      <c r="A3" t="s">
        <v>136</v>
      </c>
      <c r="F3" t="s">
        <v>134</v>
      </c>
    </row>
    <row r="4" spans="1:9" x14ac:dyDescent="0.25">
      <c r="A4" s="93" t="s">
        <v>58</v>
      </c>
      <c r="B4" s="96" t="s">
        <v>57</v>
      </c>
      <c r="C4" s="93" t="s">
        <v>6</v>
      </c>
      <c r="D4" s="96" t="s">
        <v>55</v>
      </c>
      <c r="F4" s="88" t="s">
        <v>58</v>
      </c>
      <c r="G4" s="96" t="s">
        <v>57</v>
      </c>
      <c r="H4" s="88" t="s">
        <v>56</v>
      </c>
      <c r="I4" s="96" t="s">
        <v>55</v>
      </c>
    </row>
    <row r="5" spans="1:9" x14ac:dyDescent="0.25">
      <c r="A5" s="94" t="s">
        <v>132</v>
      </c>
      <c r="B5" s="105">
        <v>25</v>
      </c>
      <c r="C5" s="109">
        <v>1</v>
      </c>
      <c r="D5" s="70" t="s">
        <v>131</v>
      </c>
      <c r="F5" s="103">
        <f>A6</f>
        <v>100</v>
      </c>
      <c r="G5" s="105">
        <f>B5</f>
        <v>25</v>
      </c>
      <c r="H5" s="89" t="s">
        <v>75</v>
      </c>
      <c r="I5" s="70" t="s">
        <v>75</v>
      </c>
    </row>
    <row r="6" spans="1:9" x14ac:dyDescent="0.25">
      <c r="A6" s="101">
        <v>100</v>
      </c>
      <c r="B6" s="100"/>
      <c r="C6" s="95"/>
      <c r="D6" s="108">
        <f>B5/A6</f>
        <v>0.25</v>
      </c>
      <c r="F6" s="89"/>
      <c r="G6" s="97"/>
      <c r="H6" s="107">
        <f>F5/G9</f>
        <v>1.3333333333333333</v>
      </c>
      <c r="I6" s="108">
        <f>G5/G9</f>
        <v>0.33333333333333331</v>
      </c>
    </row>
    <row r="7" spans="1:9" x14ac:dyDescent="0.25">
      <c r="A7" s="99"/>
      <c r="B7" s="88" t="s">
        <v>62</v>
      </c>
      <c r="C7" s="94"/>
      <c r="D7" s="88" t="s">
        <v>61</v>
      </c>
      <c r="F7" s="89"/>
      <c r="G7" s="98" t="s">
        <v>62</v>
      </c>
      <c r="H7" s="89"/>
      <c r="I7" s="93" t="s">
        <v>6</v>
      </c>
    </row>
    <row r="8" spans="1:9" x14ac:dyDescent="0.25">
      <c r="A8" s="99"/>
      <c r="B8" s="103">
        <v>75</v>
      </c>
      <c r="C8" s="94"/>
      <c r="D8" s="89" t="s">
        <v>131</v>
      </c>
      <c r="F8" s="89"/>
      <c r="G8" s="99" t="s">
        <v>132</v>
      </c>
      <c r="H8" s="89"/>
      <c r="I8" s="109">
        <v>1</v>
      </c>
    </row>
    <row r="9" spans="1:9" x14ac:dyDescent="0.25">
      <c r="A9" s="94"/>
      <c r="B9" s="102"/>
      <c r="C9" s="94"/>
      <c r="D9" s="107">
        <f>B8/A6</f>
        <v>0.75</v>
      </c>
      <c r="F9" s="89"/>
      <c r="G9" s="101">
        <f>B8</f>
        <v>75</v>
      </c>
      <c r="H9" s="89"/>
      <c r="I9" s="99"/>
    </row>
    <row r="10" spans="1:9" x14ac:dyDescent="0.25">
      <c r="A10" s="94"/>
      <c r="B10" s="89"/>
      <c r="C10" s="94"/>
      <c r="D10" s="89"/>
      <c r="F10" s="89"/>
      <c r="G10" s="94"/>
      <c r="H10" s="89"/>
      <c r="I10" s="94"/>
    </row>
    <row r="11" spans="1:9" x14ac:dyDescent="0.25">
      <c r="A11" s="31"/>
      <c r="B11" s="90"/>
      <c r="C11" s="31"/>
      <c r="D11" s="90"/>
      <c r="F11" s="90"/>
      <c r="G11" s="31"/>
      <c r="H11" s="90"/>
      <c r="I11" s="31"/>
    </row>
    <row r="13" spans="1:9" x14ac:dyDescent="0.25">
      <c r="A13" s="21" t="s">
        <v>96</v>
      </c>
      <c r="F13" s="21" t="s">
        <v>96</v>
      </c>
    </row>
    <row r="14" spans="1:9" x14ac:dyDescent="0.25">
      <c r="A14" s="20" t="s">
        <v>122</v>
      </c>
      <c r="D14" s="3">
        <f>A6*D6</f>
        <v>25</v>
      </c>
      <c r="F14" s="20" t="s">
        <v>122</v>
      </c>
      <c r="I14" s="30"/>
    </row>
    <row r="15" spans="1:9" x14ac:dyDescent="0.25">
      <c r="A15" s="20" t="s">
        <v>123</v>
      </c>
      <c r="D15" s="3">
        <f>A6*D9</f>
        <v>75</v>
      </c>
      <c r="F15" s="20" t="s">
        <v>123</v>
      </c>
      <c r="I15" s="30"/>
    </row>
    <row r="16" spans="1:9" x14ac:dyDescent="0.25">
      <c r="A16" s="20" t="s">
        <v>124</v>
      </c>
      <c r="F16" s="20" t="s">
        <v>124</v>
      </c>
    </row>
    <row r="17" spans="1:9" x14ac:dyDescent="0.25">
      <c r="A17" s="92" t="s">
        <v>126</v>
      </c>
      <c r="F17" s="92" t="s">
        <v>126</v>
      </c>
    </row>
    <row r="18" spans="1:9" x14ac:dyDescent="0.25">
      <c r="A18" s="21" t="s">
        <v>114</v>
      </c>
      <c r="F18" s="21" t="s">
        <v>114</v>
      </c>
    </row>
    <row r="19" spans="1:9" x14ac:dyDescent="0.25">
      <c r="A19" s="20" t="s">
        <v>118</v>
      </c>
      <c r="D19" s="3">
        <f>B5/D6</f>
        <v>100</v>
      </c>
      <c r="F19" s="20" t="s">
        <v>118</v>
      </c>
      <c r="I19" s="30"/>
    </row>
    <row r="20" spans="1:9" x14ac:dyDescent="0.25">
      <c r="A20" s="20" t="s">
        <v>119</v>
      </c>
      <c r="D20" s="3">
        <f>B8/D9</f>
        <v>100</v>
      </c>
      <c r="F20" s="20" t="s">
        <v>119</v>
      </c>
      <c r="I20" s="30"/>
    </row>
    <row r="21" spans="1:9" x14ac:dyDescent="0.25">
      <c r="A21" s="20" t="s">
        <v>124</v>
      </c>
      <c r="F21" s="20" t="s">
        <v>124</v>
      </c>
    </row>
    <row r="22" spans="1:9" x14ac:dyDescent="0.25">
      <c r="A22" s="92" t="s">
        <v>125</v>
      </c>
      <c r="F22" s="92" t="s">
        <v>125</v>
      </c>
    </row>
    <row r="23" spans="1:9" x14ac:dyDescent="0.25">
      <c r="A23" s="21" t="s">
        <v>111</v>
      </c>
      <c r="F23" s="21" t="s">
        <v>111</v>
      </c>
    </row>
    <row r="24" spans="1:9" x14ac:dyDescent="0.25">
      <c r="A24" s="20" t="s">
        <v>127</v>
      </c>
      <c r="D24" s="30">
        <f>B5/A6</f>
        <v>0.25</v>
      </c>
      <c r="F24" s="20" t="s">
        <v>127</v>
      </c>
      <c r="I24" s="30"/>
    </row>
    <row r="25" spans="1:9" x14ac:dyDescent="0.25">
      <c r="A25" s="20" t="s">
        <v>128</v>
      </c>
      <c r="D25" s="30">
        <f>B8/A6</f>
        <v>0.75</v>
      </c>
      <c r="F25" s="20" t="s">
        <v>128</v>
      </c>
      <c r="I25" s="30"/>
    </row>
    <row r="26" spans="1:9" x14ac:dyDescent="0.25">
      <c r="A26" s="20" t="s">
        <v>124</v>
      </c>
      <c r="F26" s="20" t="s">
        <v>124</v>
      </c>
    </row>
    <row r="27" spans="1:9" x14ac:dyDescent="0.25">
      <c r="A27" s="92" t="s">
        <v>129</v>
      </c>
      <c r="F27" s="92" t="s">
        <v>129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3:E24"/>
  <sheetViews>
    <sheetView zoomScale="115" zoomScaleNormal="115" workbookViewId="0">
      <selection activeCell="D12" sqref="D12"/>
    </sheetView>
  </sheetViews>
  <sheetFormatPr defaultRowHeight="15" x14ac:dyDescent="0.25"/>
  <cols>
    <col min="1" max="1" width="30.7109375" customWidth="1"/>
    <col min="2" max="2" width="19.140625" customWidth="1"/>
    <col min="3" max="3" width="13.28515625" customWidth="1"/>
    <col min="5" max="5" width="23.140625" bestFit="1" customWidth="1"/>
  </cols>
  <sheetData>
    <row r="3" spans="1:5" ht="28.9" customHeight="1" x14ac:dyDescent="0.25">
      <c r="A3" s="14" t="s">
        <v>0</v>
      </c>
      <c r="B3" s="15" t="s">
        <v>8</v>
      </c>
      <c r="C3" s="16" t="s">
        <v>9</v>
      </c>
    </row>
    <row r="10" spans="1:5" x14ac:dyDescent="0.25">
      <c r="A10" s="197" t="s">
        <v>50</v>
      </c>
      <c r="B10" s="28"/>
      <c r="C10" s="1" t="s">
        <v>0</v>
      </c>
      <c r="D10" s="2">
        <v>10</v>
      </c>
    </row>
    <row r="11" spans="1:5" x14ac:dyDescent="0.25">
      <c r="A11" s="198"/>
      <c r="B11" s="28" t="s">
        <v>10</v>
      </c>
      <c r="C11" s="1" t="s">
        <v>1</v>
      </c>
      <c r="D11" s="2">
        <v>5</v>
      </c>
    </row>
    <row r="12" spans="1:5" x14ac:dyDescent="0.25">
      <c r="A12" s="198"/>
      <c r="B12" s="28" t="s">
        <v>11</v>
      </c>
      <c r="C12" s="1" t="s">
        <v>2</v>
      </c>
      <c r="D12" s="3"/>
      <c r="E12" t="s">
        <v>12</v>
      </c>
    </row>
    <row r="13" spans="1:5" x14ac:dyDescent="0.25">
      <c r="A13" s="198"/>
    </row>
    <row r="14" spans="1:5" x14ac:dyDescent="0.25">
      <c r="A14" s="198"/>
      <c r="B14" s="28"/>
      <c r="C14" s="1" t="s">
        <v>0</v>
      </c>
      <c r="D14" s="2">
        <v>10</v>
      </c>
    </row>
    <row r="15" spans="1:5" x14ac:dyDescent="0.25">
      <c r="A15" s="198"/>
      <c r="B15" s="28" t="s">
        <v>10</v>
      </c>
      <c r="C15" s="1" t="s">
        <v>1</v>
      </c>
      <c r="D15" s="3"/>
      <c r="E15" t="s">
        <v>13</v>
      </c>
    </row>
    <row r="16" spans="1:5" x14ac:dyDescent="0.25">
      <c r="A16" s="198"/>
      <c r="B16" s="28" t="s">
        <v>11</v>
      </c>
      <c r="C16" s="1" t="s">
        <v>2</v>
      </c>
      <c r="D16" s="18">
        <v>15</v>
      </c>
    </row>
    <row r="17" spans="1:5" x14ac:dyDescent="0.25">
      <c r="A17" s="198"/>
    </row>
    <row r="18" spans="1:5" x14ac:dyDescent="0.25">
      <c r="A18" s="198"/>
      <c r="B18" s="28"/>
      <c r="C18" s="1" t="s">
        <v>0</v>
      </c>
      <c r="D18" s="3"/>
      <c r="E18" t="s">
        <v>14</v>
      </c>
    </row>
    <row r="19" spans="1:5" x14ac:dyDescent="0.25">
      <c r="A19" s="198"/>
      <c r="B19" s="28" t="s">
        <v>10</v>
      </c>
      <c r="C19" s="1" t="s">
        <v>1</v>
      </c>
      <c r="D19" s="2">
        <v>5</v>
      </c>
    </row>
    <row r="20" spans="1:5" x14ac:dyDescent="0.25">
      <c r="A20" s="199"/>
      <c r="B20" s="28" t="s">
        <v>11</v>
      </c>
      <c r="C20" s="1" t="s">
        <v>2</v>
      </c>
      <c r="D20" s="18">
        <v>15</v>
      </c>
    </row>
    <row r="22" spans="1:5" x14ac:dyDescent="0.25">
      <c r="A22" s="112" t="s">
        <v>227</v>
      </c>
      <c r="B22" s="113"/>
      <c r="C22" s="113"/>
      <c r="D22" s="114"/>
    </row>
    <row r="23" spans="1:5" x14ac:dyDescent="0.25">
      <c r="A23" s="115" t="s">
        <v>228</v>
      </c>
      <c r="B23" s="116"/>
      <c r="C23" s="116"/>
      <c r="D23" s="117"/>
    </row>
    <row r="24" spans="1:5" x14ac:dyDescent="0.25">
      <c r="A24" s="118" t="s">
        <v>229</v>
      </c>
      <c r="B24" s="119"/>
      <c r="C24" s="119"/>
      <c r="D24" s="120"/>
    </row>
  </sheetData>
  <mergeCells count="1">
    <mergeCell ref="A10:A20"/>
  </mergeCells>
  <printOptions horizontalCentered="1"/>
  <pageMargins left="0.7" right="0.7" top="0.75" bottom="0.75" header="0.3" footer="0.3"/>
  <pageSetup orientation="landscape" cellComments="asDisplayed" r:id="rId1"/>
  <headerFooter>
    <oddHeader>&amp;LChapter 8 - &amp;A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64"/>
  <sheetViews>
    <sheetView workbookViewId="0">
      <selection activeCell="E19" sqref="E19"/>
    </sheetView>
  </sheetViews>
  <sheetFormatPr defaultRowHeight="15" x14ac:dyDescent="0.25"/>
  <cols>
    <col min="1" max="1" width="20.5703125" customWidth="1"/>
    <col min="7" max="7" width="1.140625" customWidth="1"/>
    <col min="8" max="11" width="12.140625" customWidth="1"/>
  </cols>
  <sheetData>
    <row r="1" spans="1:11" ht="15.75" x14ac:dyDescent="0.25">
      <c r="A1" s="22" t="s">
        <v>150</v>
      </c>
    </row>
    <row r="2" spans="1:11" ht="15.75" x14ac:dyDescent="0.25">
      <c r="A2" s="24" t="s">
        <v>100</v>
      </c>
    </row>
    <row r="3" spans="1:11" ht="15.75" x14ac:dyDescent="0.25">
      <c r="A3" s="24" t="s">
        <v>110</v>
      </c>
    </row>
    <row r="4" spans="1:11" ht="15.75" x14ac:dyDescent="0.25">
      <c r="A4" s="24" t="s">
        <v>101</v>
      </c>
    </row>
    <row r="6" spans="1:11" ht="30" x14ac:dyDescent="0.25">
      <c r="A6" s="1" t="s">
        <v>76</v>
      </c>
      <c r="B6" s="36">
        <f>E6/E8</f>
        <v>0.58333333333333337</v>
      </c>
      <c r="C6" s="1"/>
      <c r="D6" s="1" t="s">
        <v>0</v>
      </c>
      <c r="E6" s="78">
        <v>17.5</v>
      </c>
      <c r="F6" s="1" t="s">
        <v>62</v>
      </c>
      <c r="H6" s="12" t="s">
        <v>58</v>
      </c>
      <c r="I6" s="67" t="s">
        <v>57</v>
      </c>
      <c r="J6" s="13" t="s">
        <v>6</v>
      </c>
      <c r="K6" s="67" t="s">
        <v>103</v>
      </c>
    </row>
    <row r="7" spans="1:11" x14ac:dyDescent="0.25">
      <c r="A7" s="1" t="s">
        <v>74</v>
      </c>
      <c r="B7" s="36">
        <f>E7/E8</f>
        <v>0.41666666666666669</v>
      </c>
      <c r="C7" s="29" t="s">
        <v>52</v>
      </c>
      <c r="D7" s="1" t="s">
        <v>1</v>
      </c>
      <c r="E7" s="35">
        <f>E8-E6</f>
        <v>12.5</v>
      </c>
      <c r="F7" s="1" t="s">
        <v>57</v>
      </c>
      <c r="H7" s="7" t="s">
        <v>102</v>
      </c>
      <c r="I7" s="72">
        <f>E7</f>
        <v>12.5</v>
      </c>
      <c r="J7" s="61">
        <v>1</v>
      </c>
      <c r="K7" s="82" t="s">
        <v>2</v>
      </c>
    </row>
    <row r="8" spans="1:11" x14ac:dyDescent="0.25">
      <c r="A8" s="4" t="s">
        <v>6</v>
      </c>
      <c r="B8" s="85">
        <v>1</v>
      </c>
      <c r="C8" s="60" t="s">
        <v>53</v>
      </c>
      <c r="D8" s="4" t="s">
        <v>2</v>
      </c>
      <c r="E8" s="78">
        <v>30</v>
      </c>
      <c r="F8" s="4" t="s">
        <v>3</v>
      </c>
      <c r="H8" s="7">
        <f>E8</f>
        <v>30</v>
      </c>
      <c r="I8" s="68"/>
      <c r="J8" s="77"/>
      <c r="K8" s="69">
        <f>B7</f>
        <v>0.41666666666666669</v>
      </c>
    </row>
    <row r="9" spans="1:11" x14ac:dyDescent="0.25">
      <c r="H9" s="10"/>
      <c r="I9" s="73" t="s">
        <v>62</v>
      </c>
      <c r="J9" s="10"/>
      <c r="K9" s="75" t="s">
        <v>81</v>
      </c>
    </row>
    <row r="10" spans="1:11" x14ac:dyDescent="0.25">
      <c r="A10" t="s">
        <v>92</v>
      </c>
      <c r="H10" s="10"/>
      <c r="I10" s="63">
        <f>E6</f>
        <v>17.5</v>
      </c>
      <c r="J10" s="10"/>
      <c r="K10" s="76" t="s">
        <v>2</v>
      </c>
    </row>
    <row r="11" spans="1:11" x14ac:dyDescent="0.25">
      <c r="A11" t="s">
        <v>113</v>
      </c>
      <c r="H11" s="10"/>
      <c r="I11" s="63"/>
      <c r="J11" s="10"/>
      <c r="K11" s="81">
        <f>B6</f>
        <v>0.58333333333333337</v>
      </c>
    </row>
    <row r="12" spans="1:11" x14ac:dyDescent="0.25">
      <c r="A12" t="s">
        <v>112</v>
      </c>
      <c r="H12" s="11"/>
      <c r="I12" s="74"/>
      <c r="J12" s="11"/>
      <c r="K12" s="65"/>
    </row>
    <row r="15" spans="1:11" x14ac:dyDescent="0.25">
      <c r="A15" t="s">
        <v>151</v>
      </c>
    </row>
    <row r="16" spans="1:11" ht="15.75" x14ac:dyDescent="0.25">
      <c r="A16" t="s">
        <v>152</v>
      </c>
    </row>
    <row r="17" spans="1:11" ht="15.75" x14ac:dyDescent="0.25">
      <c r="A17" t="s">
        <v>104</v>
      </c>
    </row>
    <row r="18" spans="1:11" ht="15.75" x14ac:dyDescent="0.25">
      <c r="A18" t="s">
        <v>105</v>
      </c>
    </row>
    <row r="19" spans="1:11" ht="15.75" x14ac:dyDescent="0.25">
      <c r="A19" s="87"/>
    </row>
    <row r="21" spans="1:11" ht="30" x14ac:dyDescent="0.25">
      <c r="A21" s="1" t="s">
        <v>76</v>
      </c>
      <c r="B21" s="36">
        <f>B23-B22</f>
        <v>0.6</v>
      </c>
      <c r="C21" s="1"/>
      <c r="D21" s="1" t="s">
        <v>0</v>
      </c>
      <c r="E21" s="111">
        <f>E23-E22</f>
        <v>3</v>
      </c>
      <c r="F21" s="1" t="s">
        <v>62</v>
      </c>
      <c r="H21" s="12" t="s">
        <v>58</v>
      </c>
      <c r="I21" s="67" t="s">
        <v>57</v>
      </c>
      <c r="J21" s="13" t="s">
        <v>6</v>
      </c>
      <c r="K21" s="67" t="s">
        <v>103</v>
      </c>
    </row>
    <row r="22" spans="1:11" x14ac:dyDescent="0.25">
      <c r="A22" s="1" t="s">
        <v>74</v>
      </c>
      <c r="B22" s="83">
        <v>0.4</v>
      </c>
      <c r="C22" s="29" t="s">
        <v>52</v>
      </c>
      <c r="D22" s="1" t="s">
        <v>1</v>
      </c>
      <c r="E22" s="78">
        <v>2</v>
      </c>
      <c r="F22" s="1" t="s">
        <v>57</v>
      </c>
      <c r="H22" s="7" t="s">
        <v>102</v>
      </c>
      <c r="I22" s="72">
        <f>H23*K23</f>
        <v>2</v>
      </c>
      <c r="J22" s="61">
        <v>1</v>
      </c>
      <c r="K22" s="82" t="s">
        <v>2</v>
      </c>
    </row>
    <row r="23" spans="1:11" x14ac:dyDescent="0.25">
      <c r="A23" s="4" t="s">
        <v>6</v>
      </c>
      <c r="B23" s="85">
        <v>1</v>
      </c>
      <c r="C23" s="60" t="s">
        <v>53</v>
      </c>
      <c r="D23" s="4" t="s">
        <v>2</v>
      </c>
      <c r="E23" s="35">
        <f>ROUND(E22/B22,2)</f>
        <v>5</v>
      </c>
      <c r="F23" s="4" t="s">
        <v>3</v>
      </c>
      <c r="H23" s="7">
        <f>E23</f>
        <v>5</v>
      </c>
      <c r="I23" s="68"/>
      <c r="J23" s="77"/>
      <c r="K23" s="69">
        <f>B22</f>
        <v>0.4</v>
      </c>
    </row>
    <row r="24" spans="1:11" x14ac:dyDescent="0.25">
      <c r="H24" s="10"/>
      <c r="I24" s="73" t="s">
        <v>62</v>
      </c>
      <c r="J24" s="10"/>
      <c r="K24" s="75" t="s">
        <v>81</v>
      </c>
    </row>
    <row r="25" spans="1:11" x14ac:dyDescent="0.25">
      <c r="A25" t="s">
        <v>87</v>
      </c>
      <c r="H25" s="10"/>
      <c r="I25" s="63">
        <f>H23-I22</f>
        <v>3</v>
      </c>
      <c r="J25" s="10"/>
      <c r="K25" s="76" t="s">
        <v>2</v>
      </c>
    </row>
    <row r="26" spans="1:11" x14ac:dyDescent="0.25">
      <c r="A26" t="s">
        <v>115</v>
      </c>
      <c r="H26" s="10"/>
      <c r="I26" s="63"/>
      <c r="J26" s="10"/>
      <c r="K26" s="81">
        <f>J22-K23</f>
        <v>0.6</v>
      </c>
    </row>
    <row r="27" spans="1:11" x14ac:dyDescent="0.25">
      <c r="H27" s="11"/>
      <c r="I27" s="74"/>
      <c r="J27" s="11"/>
      <c r="K27" s="65"/>
    </row>
    <row r="31" spans="1:11" ht="15.75" x14ac:dyDescent="0.25">
      <c r="A31" t="s">
        <v>106</v>
      </c>
    </row>
    <row r="32" spans="1:11" ht="15.75" x14ac:dyDescent="0.25">
      <c r="A32" t="s">
        <v>107</v>
      </c>
    </row>
    <row r="33" spans="1:11" ht="15.75" x14ac:dyDescent="0.25">
      <c r="A33" t="s">
        <v>108</v>
      </c>
    </row>
    <row r="36" spans="1:11" ht="30" x14ac:dyDescent="0.25">
      <c r="A36" s="1" t="s">
        <v>76</v>
      </c>
      <c r="B36" s="36">
        <f>B38-B37</f>
        <v>0.75</v>
      </c>
      <c r="C36" s="1"/>
      <c r="D36" s="1" t="s">
        <v>0</v>
      </c>
      <c r="E36" s="78">
        <v>9.15</v>
      </c>
      <c r="F36" s="1" t="s">
        <v>62</v>
      </c>
      <c r="H36" s="12" t="s">
        <v>58</v>
      </c>
      <c r="I36" s="67" t="s">
        <v>57</v>
      </c>
      <c r="J36" s="13" t="s">
        <v>6</v>
      </c>
      <c r="K36" s="67" t="s">
        <v>103</v>
      </c>
    </row>
    <row r="37" spans="1:11" x14ac:dyDescent="0.25">
      <c r="A37" s="1" t="s">
        <v>74</v>
      </c>
      <c r="B37" s="83">
        <v>0.25</v>
      </c>
      <c r="C37" s="29" t="s">
        <v>52</v>
      </c>
      <c r="D37" s="1" t="s">
        <v>1</v>
      </c>
      <c r="E37" s="35">
        <f>E38-E36</f>
        <v>3.0499999999999989</v>
      </c>
      <c r="F37" s="1" t="s">
        <v>57</v>
      </c>
      <c r="H37" s="7" t="s">
        <v>102</v>
      </c>
      <c r="I37" s="72">
        <f>H38-I40</f>
        <v>3.0500000000000007</v>
      </c>
      <c r="J37" s="61">
        <v>1</v>
      </c>
      <c r="K37" s="82" t="s">
        <v>2</v>
      </c>
    </row>
    <row r="38" spans="1:11" x14ac:dyDescent="0.25">
      <c r="A38" s="4" t="s">
        <v>6</v>
      </c>
      <c r="B38" s="85">
        <v>1</v>
      </c>
      <c r="C38" s="60" t="s">
        <v>53</v>
      </c>
      <c r="D38" s="4" t="s">
        <v>2</v>
      </c>
      <c r="E38" s="35">
        <f>ROUND(E36/B36,2)</f>
        <v>12.2</v>
      </c>
      <c r="F38" s="4" t="s">
        <v>3</v>
      </c>
      <c r="H38" s="7">
        <f>I40/K41</f>
        <v>12.200000000000001</v>
      </c>
      <c r="I38" s="68"/>
      <c r="J38" s="77"/>
      <c r="K38" s="69">
        <f>B37</f>
        <v>0.25</v>
      </c>
    </row>
    <row r="39" spans="1:11" x14ac:dyDescent="0.25">
      <c r="H39" s="10"/>
      <c r="I39" s="73" t="s">
        <v>62</v>
      </c>
      <c r="J39" s="10"/>
      <c r="K39" s="75" t="s">
        <v>81</v>
      </c>
    </row>
    <row r="40" spans="1:11" x14ac:dyDescent="0.25">
      <c r="H40" s="10"/>
      <c r="I40" s="63">
        <f>E36</f>
        <v>9.15</v>
      </c>
      <c r="J40" s="10"/>
      <c r="K40" s="76" t="s">
        <v>2</v>
      </c>
    </row>
    <row r="41" spans="1:11" x14ac:dyDescent="0.25">
      <c r="H41" s="10"/>
      <c r="I41" s="63"/>
      <c r="J41" s="10"/>
      <c r="K41" s="81">
        <f>J37-K38</f>
        <v>0.75</v>
      </c>
    </row>
    <row r="42" spans="1:11" x14ac:dyDescent="0.25">
      <c r="H42" s="11"/>
      <c r="I42" s="74"/>
      <c r="J42" s="11"/>
      <c r="K42" s="65"/>
    </row>
    <row r="45" spans="1:11" x14ac:dyDescent="0.25">
      <c r="A45" t="s">
        <v>237</v>
      </c>
    </row>
    <row r="46" spans="1:11" x14ac:dyDescent="0.25">
      <c r="A46" s="1" t="s">
        <v>217</v>
      </c>
      <c r="B46" s="1">
        <v>500</v>
      </c>
    </row>
    <row r="47" spans="1:11" x14ac:dyDescent="0.25">
      <c r="A47" s="1" t="s">
        <v>218</v>
      </c>
      <c r="B47" s="2">
        <v>0.56000000000000005</v>
      </c>
    </row>
    <row r="48" spans="1:11" ht="30" x14ac:dyDescent="0.25">
      <c r="A48" s="5" t="s">
        <v>74</v>
      </c>
      <c r="B48" s="83">
        <v>0.45</v>
      </c>
    </row>
    <row r="49" spans="1:6" x14ac:dyDescent="0.25">
      <c r="A49" t="s">
        <v>225</v>
      </c>
      <c r="B49" s="195"/>
    </row>
    <row r="51" spans="1:6" x14ac:dyDescent="0.25">
      <c r="A51" s="141" t="s">
        <v>174</v>
      </c>
      <c r="B51" s="142"/>
      <c r="C51" s="142"/>
      <c r="D51" s="142"/>
      <c r="E51" s="142"/>
      <c r="F51" s="143"/>
    </row>
    <row r="52" spans="1:6" x14ac:dyDescent="0.25">
      <c r="A52" s="5" t="s">
        <v>76</v>
      </c>
      <c r="B52" s="36">
        <f>B54-B53</f>
        <v>0.55000000000000004</v>
      </c>
      <c r="C52" s="1"/>
      <c r="D52" s="1" t="s">
        <v>0</v>
      </c>
      <c r="E52" s="35">
        <f>ROUND(B46*B47,2)</f>
        <v>280</v>
      </c>
      <c r="F52" s="1" t="s">
        <v>62</v>
      </c>
    </row>
    <row r="53" spans="1:6" ht="30" x14ac:dyDescent="0.25">
      <c r="A53" s="5" t="s">
        <v>74</v>
      </c>
      <c r="B53" s="83">
        <v>0.45</v>
      </c>
      <c r="C53" s="29" t="s">
        <v>52</v>
      </c>
      <c r="D53" s="1" t="s">
        <v>1</v>
      </c>
      <c r="E53" s="35">
        <f>E54-E52</f>
        <v>229.08999999999997</v>
      </c>
      <c r="F53" s="1" t="s">
        <v>57</v>
      </c>
    </row>
    <row r="54" spans="1:6" x14ac:dyDescent="0.25">
      <c r="A54" s="4" t="s">
        <v>6</v>
      </c>
      <c r="B54" s="85">
        <v>1</v>
      </c>
      <c r="C54" s="60" t="s">
        <v>53</v>
      </c>
      <c r="D54" s="4" t="s">
        <v>2</v>
      </c>
      <c r="E54" s="35">
        <f>ROUND(E52/B52,2)</f>
        <v>509.09</v>
      </c>
      <c r="F54" s="4" t="s">
        <v>3</v>
      </c>
    </row>
    <row r="56" spans="1:6" ht="30" x14ac:dyDescent="0.25">
      <c r="A56" s="5" t="s">
        <v>216</v>
      </c>
      <c r="B56" s="129">
        <v>0.1</v>
      </c>
    </row>
    <row r="58" spans="1:6" x14ac:dyDescent="0.25">
      <c r="A58" s="141" t="s">
        <v>219</v>
      </c>
      <c r="B58" s="142"/>
      <c r="C58" s="142"/>
      <c r="D58" s="142"/>
      <c r="E58" s="142"/>
      <c r="F58" s="143"/>
    </row>
    <row r="59" spans="1:6" x14ac:dyDescent="0.25">
      <c r="A59" s="1" t="str">
        <f>A46</f>
        <v># lbs. bought</v>
      </c>
      <c r="B59" s="1">
        <f>B46</f>
        <v>500</v>
      </c>
    </row>
    <row r="60" spans="1:6" ht="30" x14ac:dyDescent="0.25">
      <c r="A60" s="5" t="str">
        <f>A56</f>
        <v>% of bananas that spoil</v>
      </c>
      <c r="B60" s="129">
        <f>B56</f>
        <v>0.1</v>
      </c>
    </row>
    <row r="61" spans="1:6" x14ac:dyDescent="0.25">
      <c r="A61" s="1" t="s">
        <v>220</v>
      </c>
      <c r="B61" s="30">
        <f>ROUND(B59*(1-B60),2)</f>
        <v>450</v>
      </c>
      <c r="C61" t="s">
        <v>238</v>
      </c>
    </row>
    <row r="63" spans="1:6" x14ac:dyDescent="0.25">
      <c r="A63" s="141" t="s">
        <v>222</v>
      </c>
      <c r="B63" s="142"/>
      <c r="C63" s="142"/>
      <c r="D63" s="142"/>
      <c r="E63" s="142"/>
      <c r="F63" s="143"/>
    </row>
    <row r="64" spans="1:6" x14ac:dyDescent="0.25">
      <c r="A64" t="s">
        <v>223</v>
      </c>
      <c r="B64" s="194">
        <f>ROUND(E54/B61,2)</f>
        <v>1.1299999999999999</v>
      </c>
      <c r="C64" t="s">
        <v>239</v>
      </c>
    </row>
  </sheetData>
  <printOptions horizontalCentered="1"/>
  <pageMargins left="0.7" right="0.7" top="0.75" bottom="0.75" header="0.3" footer="0.3"/>
  <pageSetup scale="53" orientation="landscape" cellComments="asDisplayed" r:id="rId1"/>
  <headerFooter>
    <oddHeader>&amp;LChapter 8 - &amp;A</oddHeader>
    <oddFooter>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L50"/>
  <sheetViews>
    <sheetView topLeftCell="A13" zoomScaleNormal="100" workbookViewId="0">
      <selection activeCell="E23" sqref="E23"/>
    </sheetView>
  </sheetViews>
  <sheetFormatPr defaultRowHeight="15" x14ac:dyDescent="0.25"/>
  <cols>
    <col min="1" max="1" width="32.85546875" customWidth="1"/>
    <col min="2" max="2" width="12.85546875" customWidth="1"/>
    <col min="3" max="3" width="3.28515625" customWidth="1"/>
    <col min="4" max="4" width="24.7109375" customWidth="1"/>
    <col min="6" max="6" width="2.7109375" customWidth="1"/>
    <col min="8" max="8" width="10.7109375" customWidth="1"/>
    <col min="9" max="9" width="16.7109375" customWidth="1"/>
    <col min="10" max="10" width="5.85546875" customWidth="1"/>
    <col min="11" max="11" width="17.28515625" bestFit="1" customWidth="1"/>
    <col min="12" max="12" width="15" customWidth="1"/>
  </cols>
  <sheetData>
    <row r="1" spans="1:6" x14ac:dyDescent="0.25">
      <c r="A1" s="5" t="s">
        <v>216</v>
      </c>
      <c r="B1" s="129">
        <v>0.1</v>
      </c>
    </row>
    <row r="2" spans="1:6" x14ac:dyDescent="0.25">
      <c r="A2" s="1" t="s">
        <v>217</v>
      </c>
      <c r="B2" s="1">
        <v>500</v>
      </c>
    </row>
    <row r="3" spans="1:6" x14ac:dyDescent="0.25">
      <c r="A3" s="1" t="s">
        <v>218</v>
      </c>
      <c r="B3" s="2">
        <v>0.56000000000000005</v>
      </c>
    </row>
    <row r="5" spans="1:6" x14ac:dyDescent="0.25">
      <c r="A5" s="141" t="s">
        <v>174</v>
      </c>
      <c r="B5" s="142"/>
      <c r="C5" s="142"/>
      <c r="D5" s="142"/>
      <c r="E5" s="142"/>
      <c r="F5" s="143"/>
    </row>
    <row r="6" spans="1:6" x14ac:dyDescent="0.25">
      <c r="A6" s="5" t="s">
        <v>76</v>
      </c>
      <c r="B6" s="36">
        <f>B8-B7</f>
        <v>0.55000000000000004</v>
      </c>
      <c r="C6" s="1"/>
      <c r="D6" s="1" t="s">
        <v>0</v>
      </c>
      <c r="E6" s="35">
        <f>ROUND(B3*B2,2)</f>
        <v>280</v>
      </c>
      <c r="F6" s="1" t="s">
        <v>62</v>
      </c>
    </row>
    <row r="7" spans="1:6" x14ac:dyDescent="0.25">
      <c r="A7" s="5" t="s">
        <v>74</v>
      </c>
      <c r="B7" s="83">
        <v>0.45</v>
      </c>
      <c r="C7" s="29" t="s">
        <v>52</v>
      </c>
      <c r="D7" s="1" t="s">
        <v>1</v>
      </c>
      <c r="E7" s="35">
        <f>E8-E6</f>
        <v>229.08999999999997</v>
      </c>
      <c r="F7" s="1" t="s">
        <v>57</v>
      </c>
    </row>
    <row r="8" spans="1:6" x14ac:dyDescent="0.25">
      <c r="A8" s="4" t="s">
        <v>6</v>
      </c>
      <c r="B8" s="85">
        <v>1</v>
      </c>
      <c r="C8" s="60" t="s">
        <v>53</v>
      </c>
      <c r="D8" s="4" t="s">
        <v>2</v>
      </c>
      <c r="E8" s="35">
        <f>ROUND(E6/B6,2)</f>
        <v>509.09</v>
      </c>
      <c r="F8" s="4" t="s">
        <v>3</v>
      </c>
    </row>
    <row r="11" spans="1:6" x14ac:dyDescent="0.25">
      <c r="A11" s="141" t="s">
        <v>219</v>
      </c>
      <c r="B11" s="142"/>
      <c r="C11" s="142"/>
      <c r="D11" s="142"/>
      <c r="E11" s="142"/>
      <c r="F11" s="143"/>
    </row>
    <row r="12" spans="1:6" x14ac:dyDescent="0.25">
      <c r="A12" s="1" t="str">
        <f>A2</f>
        <v># lbs. bought</v>
      </c>
      <c r="B12" s="1">
        <f>B2</f>
        <v>500</v>
      </c>
    </row>
    <row r="13" spans="1:6" x14ac:dyDescent="0.25">
      <c r="A13" s="5" t="str">
        <f>A1</f>
        <v>% of bananas that spoil</v>
      </c>
      <c r="B13" s="129">
        <f>B1</f>
        <v>0.1</v>
      </c>
    </row>
    <row r="14" spans="1:6" x14ac:dyDescent="0.25">
      <c r="A14" s="1" t="s">
        <v>220</v>
      </c>
      <c r="B14" s="30">
        <f>ROUND(B12*(1-B13),2)</f>
        <v>450</v>
      </c>
      <c r="C14" t="s">
        <v>240</v>
      </c>
    </row>
    <row r="16" spans="1:6" x14ac:dyDescent="0.25">
      <c r="A16" s="141" t="s">
        <v>222</v>
      </c>
      <c r="B16" s="142"/>
      <c r="C16" s="142"/>
      <c r="D16" s="142"/>
      <c r="E16" s="142"/>
      <c r="F16" s="143"/>
    </row>
    <row r="17" spans="1:12" x14ac:dyDescent="0.25">
      <c r="A17" t="s">
        <v>223</v>
      </c>
      <c r="B17" s="194">
        <f>ROUND(E8/B14,2)</f>
        <v>1.1299999999999999</v>
      </c>
      <c r="C17" t="s">
        <v>241</v>
      </c>
    </row>
    <row r="22" spans="1:12" x14ac:dyDescent="0.25">
      <c r="A22" s="131" t="s">
        <v>160</v>
      </c>
      <c r="B22" s="132"/>
      <c r="D22" s="141" t="s">
        <v>174</v>
      </c>
      <c r="E22" s="142"/>
      <c r="F22" s="142"/>
      <c r="G22" s="142"/>
      <c r="H22" s="142"/>
      <c r="I22" s="143"/>
    </row>
    <row r="23" spans="1:12" x14ac:dyDescent="0.25">
      <c r="A23" s="5" t="s">
        <v>168</v>
      </c>
      <c r="B23" s="1" t="s">
        <v>169</v>
      </c>
      <c r="D23" s="1" t="s">
        <v>76</v>
      </c>
      <c r="E23" s="36"/>
      <c r="F23" s="1"/>
      <c r="G23" s="1" t="s">
        <v>0</v>
      </c>
      <c r="H23" s="35"/>
      <c r="I23" s="1" t="s">
        <v>62</v>
      </c>
    </row>
    <row r="24" spans="1:12" x14ac:dyDescent="0.25">
      <c r="A24" s="5" t="s">
        <v>170</v>
      </c>
      <c r="B24" s="1" t="s">
        <v>171</v>
      </c>
      <c r="D24" s="1" t="s">
        <v>74</v>
      </c>
      <c r="E24" s="83">
        <v>0.55000000000000004</v>
      </c>
      <c r="F24" s="29" t="s">
        <v>52</v>
      </c>
      <c r="G24" s="1" t="s">
        <v>1</v>
      </c>
      <c r="H24" s="78"/>
      <c r="I24" s="1" t="s">
        <v>57</v>
      </c>
    </row>
    <row r="25" spans="1:12" x14ac:dyDescent="0.25">
      <c r="A25" s="5" t="str">
        <f>"Units that "&amp;B24&amp;"s are made in"</f>
        <v>Units that Doughnuts are made in</v>
      </c>
      <c r="B25" s="1" t="s">
        <v>172</v>
      </c>
      <c r="D25" s="4" t="s">
        <v>6</v>
      </c>
      <c r="E25" s="85">
        <v>1</v>
      </c>
      <c r="F25" s="60" t="s">
        <v>53</v>
      </c>
      <c r="G25" s="4" t="s">
        <v>2</v>
      </c>
      <c r="H25" s="35"/>
      <c r="I25" s="4" t="s">
        <v>3</v>
      </c>
      <c r="L25" s="140" t="s">
        <v>177</v>
      </c>
    </row>
    <row r="26" spans="1:12" ht="30" x14ac:dyDescent="0.25">
      <c r="A26" s="5" t="str">
        <f>"Number of "&amp;B25&amp;" "&amp;B24&amp;"s made each day"</f>
        <v>Number of dozen Doughnuts made each day</v>
      </c>
      <c r="B26" s="1">
        <v>100</v>
      </c>
    </row>
    <row r="27" spans="1:12" x14ac:dyDescent="0.25">
      <c r="A27" s="5" t="str">
        <f>B24&amp;" cost per "&amp;B25</f>
        <v>Doughnut cost per dozen</v>
      </c>
      <c r="B27" s="2">
        <v>2.5</v>
      </c>
    </row>
    <row r="28" spans="1:12" x14ac:dyDescent="0.25">
      <c r="A28" s="5" t="s">
        <v>173</v>
      </c>
      <c r="B28" s="133">
        <v>0.55000000000000004</v>
      </c>
      <c r="D28" s="141" t="str">
        <f>"Step 2: Find Number of "&amp;B25&amp;" of "&amp;B24&amp;"s sold (given that "&amp;TEXT(B29,"0.00%")&amp;" will not be sold)"</f>
        <v>Step 2: Find Number of dozen of Doughnuts sold (given that 7.00% will not be sold)</v>
      </c>
      <c r="E28" s="144"/>
      <c r="F28" s="142"/>
      <c r="G28" s="142"/>
      <c r="H28" s="142"/>
      <c r="I28" s="143"/>
    </row>
    <row r="29" spans="1:12" ht="45" x14ac:dyDescent="0.25">
      <c r="A29" s="5" t="str">
        <f>"% of the number of total "&amp;B24&amp;"s made in one day that go unsold"</f>
        <v>% of the number of total Doughnuts made in one day that go unsold</v>
      </c>
      <c r="B29" s="133">
        <v>7.0000000000000007E-2</v>
      </c>
      <c r="D29" s="136" t="str">
        <f>A29</f>
        <v>% of the number of total Doughnuts made in one day that go unsold</v>
      </c>
      <c r="E29" s="146"/>
    </row>
    <row r="30" spans="1:12" x14ac:dyDescent="0.25">
      <c r="A30" s="5" t="str">
        <f>"Find selling price per "&amp;B25</f>
        <v>Find selling price per dozen</v>
      </c>
      <c r="B30" s="1"/>
      <c r="D30" t="s">
        <v>178</v>
      </c>
      <c r="E30" s="146"/>
    </row>
    <row r="31" spans="1:12" ht="30" x14ac:dyDescent="0.25">
      <c r="A31" s="134"/>
      <c r="B31" s="135"/>
      <c r="D31" s="136" t="str">
        <f>A26</f>
        <v>Number of dozen Doughnuts made each day</v>
      </c>
      <c r="E31" s="30"/>
    </row>
    <row r="32" spans="1:12" x14ac:dyDescent="0.25">
      <c r="A32" t="s">
        <v>180</v>
      </c>
      <c r="D32" t="s">
        <v>179</v>
      </c>
      <c r="E32" s="30"/>
    </row>
    <row r="33" spans="1:11" x14ac:dyDescent="0.25">
      <c r="A33" t="s">
        <v>181</v>
      </c>
      <c r="D33" s="141" t="str">
        <f>"Step 3: Total selling price divided by the number sold will give us our price per "&amp;B25</f>
        <v>Step 3: Total selling price divided by the number sold will give us our price per dozen</v>
      </c>
      <c r="E33" s="145"/>
      <c r="F33" s="142"/>
      <c r="G33" s="142"/>
      <c r="H33" s="142"/>
      <c r="I33" s="143"/>
    </row>
    <row r="34" spans="1:11" x14ac:dyDescent="0.25">
      <c r="A34" s="136"/>
    </row>
    <row r="35" spans="1:11" x14ac:dyDescent="0.25">
      <c r="A35" t="s">
        <v>182</v>
      </c>
      <c r="D35" t="s">
        <v>183</v>
      </c>
      <c r="E35" s="3"/>
      <c r="K35" s="137"/>
    </row>
    <row r="36" spans="1:11" x14ac:dyDescent="0.25">
      <c r="A36" s="136"/>
    </row>
    <row r="37" spans="1:11" x14ac:dyDescent="0.25">
      <c r="A37" s="136"/>
      <c r="F37" s="138"/>
    </row>
    <row r="38" spans="1:11" x14ac:dyDescent="0.25">
      <c r="A38" s="136"/>
    </row>
    <row r="39" spans="1:11" x14ac:dyDescent="0.25">
      <c r="A39" s="136"/>
    </row>
    <row r="40" spans="1:11" x14ac:dyDescent="0.25">
      <c r="A40" s="136"/>
    </row>
    <row r="41" spans="1:11" x14ac:dyDescent="0.25">
      <c r="A41" s="136"/>
    </row>
    <row r="42" spans="1:11" x14ac:dyDescent="0.25">
      <c r="A42" s="136"/>
    </row>
    <row r="43" spans="1:11" x14ac:dyDescent="0.25">
      <c r="A43" s="136"/>
      <c r="K43" s="139"/>
    </row>
    <row r="45" spans="1:11" x14ac:dyDescent="0.25">
      <c r="A45" s="136"/>
    </row>
    <row r="46" spans="1:11" x14ac:dyDescent="0.25">
      <c r="A46" s="136"/>
    </row>
    <row r="47" spans="1:11" x14ac:dyDescent="0.25">
      <c r="A47" s="136"/>
    </row>
    <row r="48" spans="1:11" x14ac:dyDescent="0.25">
      <c r="A48" s="136"/>
    </row>
    <row r="49" spans="1:1" x14ac:dyDescent="0.25">
      <c r="A49" s="136"/>
    </row>
    <row r="50" spans="1:1" x14ac:dyDescent="0.25">
      <c r="A50" s="136"/>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L50"/>
  <sheetViews>
    <sheetView zoomScaleNormal="100" workbookViewId="0">
      <selection activeCell="E19" sqref="E19"/>
    </sheetView>
  </sheetViews>
  <sheetFormatPr defaultRowHeight="15" x14ac:dyDescent="0.25"/>
  <cols>
    <col min="1" max="1" width="32.85546875" customWidth="1"/>
    <col min="2" max="2" width="12.85546875" customWidth="1"/>
    <col min="3" max="3" width="3.28515625" customWidth="1"/>
    <col min="4" max="4" width="24.7109375" customWidth="1"/>
    <col min="6" max="6" width="2.7109375" customWidth="1"/>
    <col min="8" max="8" width="10.7109375" customWidth="1"/>
    <col min="9" max="9" width="16.7109375" customWidth="1"/>
    <col min="10" max="10" width="5.85546875" customWidth="1"/>
    <col min="11" max="11" width="17.28515625" bestFit="1" customWidth="1"/>
    <col min="12" max="12" width="15" customWidth="1"/>
  </cols>
  <sheetData>
    <row r="1" spans="1:6" x14ac:dyDescent="0.25">
      <c r="A1" s="5" t="s">
        <v>216</v>
      </c>
      <c r="B1" s="129">
        <v>0.1</v>
      </c>
    </row>
    <row r="2" spans="1:6" x14ac:dyDescent="0.25">
      <c r="A2" s="1" t="s">
        <v>217</v>
      </c>
      <c r="B2" s="1">
        <v>500</v>
      </c>
    </row>
    <row r="3" spans="1:6" x14ac:dyDescent="0.25">
      <c r="A3" s="1" t="s">
        <v>218</v>
      </c>
      <c r="B3" s="2">
        <v>0.56000000000000005</v>
      </c>
    </row>
    <row r="5" spans="1:6" x14ac:dyDescent="0.25">
      <c r="A5" s="141" t="s">
        <v>174</v>
      </c>
      <c r="B5" s="142"/>
      <c r="C5" s="142"/>
      <c r="D5" s="142"/>
      <c r="E5" s="142"/>
      <c r="F5" s="143"/>
    </row>
    <row r="6" spans="1:6" x14ac:dyDescent="0.25">
      <c r="A6" s="5" t="s">
        <v>76</v>
      </c>
      <c r="B6" s="36">
        <f>B8-B7</f>
        <v>0.55000000000000004</v>
      </c>
      <c r="C6" s="1"/>
      <c r="D6" s="1" t="s">
        <v>0</v>
      </c>
      <c r="E6" s="35">
        <f>ROUND(B3*B2,2)</f>
        <v>280</v>
      </c>
      <c r="F6" s="1" t="s">
        <v>62</v>
      </c>
    </row>
    <row r="7" spans="1:6" x14ac:dyDescent="0.25">
      <c r="A7" s="5" t="s">
        <v>74</v>
      </c>
      <c r="B7" s="83">
        <v>0.45</v>
      </c>
      <c r="C7" s="29" t="s">
        <v>52</v>
      </c>
      <c r="D7" s="1" t="s">
        <v>1</v>
      </c>
      <c r="E7" s="35">
        <f>E8-E6</f>
        <v>229.08999999999997</v>
      </c>
      <c r="F7" s="1" t="s">
        <v>57</v>
      </c>
    </row>
    <row r="8" spans="1:6" x14ac:dyDescent="0.25">
      <c r="A8" s="4" t="s">
        <v>6</v>
      </c>
      <c r="B8" s="85">
        <v>1</v>
      </c>
      <c r="C8" s="60" t="s">
        <v>53</v>
      </c>
      <c r="D8" s="4" t="s">
        <v>2</v>
      </c>
      <c r="E8" s="35">
        <f>ROUND(E6/B6,2)</f>
        <v>509.09</v>
      </c>
      <c r="F8" s="4" t="s">
        <v>3</v>
      </c>
    </row>
    <row r="11" spans="1:6" x14ac:dyDescent="0.25">
      <c r="A11" s="141" t="s">
        <v>219</v>
      </c>
      <c r="B11" s="142"/>
      <c r="C11" s="142"/>
      <c r="D11" s="142"/>
      <c r="E11" s="142"/>
      <c r="F11" s="143"/>
    </row>
    <row r="12" spans="1:6" x14ac:dyDescent="0.25">
      <c r="A12" s="1" t="str">
        <f>A2</f>
        <v># lbs. bought</v>
      </c>
      <c r="B12" s="1">
        <f>B2</f>
        <v>500</v>
      </c>
    </row>
    <row r="13" spans="1:6" x14ac:dyDescent="0.25">
      <c r="A13" s="5" t="str">
        <f>A1</f>
        <v>% of bananas that spoil</v>
      </c>
      <c r="B13" s="129">
        <f>B1</f>
        <v>0.1</v>
      </c>
    </row>
    <row r="14" spans="1:6" x14ac:dyDescent="0.25">
      <c r="A14" s="1" t="s">
        <v>220</v>
      </c>
      <c r="B14" s="30">
        <f>ROUND(B12*(1-B13),2)</f>
        <v>450</v>
      </c>
      <c r="C14" t="s">
        <v>240</v>
      </c>
    </row>
    <row r="16" spans="1:6" x14ac:dyDescent="0.25">
      <c r="A16" s="141" t="s">
        <v>222</v>
      </c>
      <c r="B16" s="142"/>
      <c r="C16" s="142"/>
      <c r="D16" s="142"/>
      <c r="E16" s="142"/>
      <c r="F16" s="143"/>
    </row>
    <row r="17" spans="1:12" x14ac:dyDescent="0.25">
      <c r="A17" t="s">
        <v>223</v>
      </c>
      <c r="B17" s="194">
        <f>ROUND(E8/B14,2)</f>
        <v>1.1299999999999999</v>
      </c>
      <c r="C17" t="s">
        <v>241</v>
      </c>
    </row>
    <row r="22" spans="1:12" x14ac:dyDescent="0.25">
      <c r="A22" s="131" t="s">
        <v>160</v>
      </c>
      <c r="B22" s="132"/>
      <c r="D22" s="141" t="s">
        <v>174</v>
      </c>
      <c r="E22" s="142"/>
      <c r="F22" s="142"/>
      <c r="G22" s="142"/>
      <c r="H22" s="142"/>
      <c r="I22" s="143"/>
    </row>
    <row r="23" spans="1:12" x14ac:dyDescent="0.25">
      <c r="A23" s="5" t="s">
        <v>168</v>
      </c>
      <c r="B23" s="1" t="s">
        <v>169</v>
      </c>
      <c r="D23" s="1" t="s">
        <v>76</v>
      </c>
      <c r="E23" s="36">
        <f>E25-E24</f>
        <v>0.44999999999999996</v>
      </c>
      <c r="F23" s="1"/>
      <c r="G23" s="1" t="s">
        <v>0</v>
      </c>
      <c r="H23" s="35">
        <f>ROUND(B26*B27,2)</f>
        <v>250</v>
      </c>
      <c r="I23" s="1" t="s">
        <v>62</v>
      </c>
    </row>
    <row r="24" spans="1:12" x14ac:dyDescent="0.25">
      <c r="A24" s="5" t="s">
        <v>170</v>
      </c>
      <c r="B24" s="1" t="s">
        <v>171</v>
      </c>
      <c r="D24" s="1" t="s">
        <v>74</v>
      </c>
      <c r="E24" s="83">
        <v>0.55000000000000004</v>
      </c>
      <c r="F24" s="29" t="s">
        <v>52</v>
      </c>
      <c r="G24" s="1" t="s">
        <v>1</v>
      </c>
      <c r="H24" s="78">
        <f>H25-H23</f>
        <v>305.55999999999995</v>
      </c>
      <c r="I24" s="1" t="s">
        <v>57</v>
      </c>
    </row>
    <row r="25" spans="1:12" x14ac:dyDescent="0.25">
      <c r="A25" s="5" t="str">
        <f>"Units that "&amp;B24&amp;"s are made in"</f>
        <v>Units that Doughnuts are made in</v>
      </c>
      <c r="B25" s="1" t="s">
        <v>172</v>
      </c>
      <c r="D25" s="4" t="s">
        <v>6</v>
      </c>
      <c r="E25" s="85">
        <v>1</v>
      </c>
      <c r="F25" s="60" t="s">
        <v>53</v>
      </c>
      <c r="G25" s="4" t="s">
        <v>2</v>
      </c>
      <c r="H25" s="35">
        <f>ROUND(H23/E23,2)</f>
        <v>555.55999999999995</v>
      </c>
      <c r="I25" s="4" t="s">
        <v>3</v>
      </c>
      <c r="L25" s="140" t="s">
        <v>177</v>
      </c>
    </row>
    <row r="26" spans="1:12" ht="30" x14ac:dyDescent="0.25">
      <c r="A26" s="5" t="str">
        <f>"Number of "&amp;B25&amp;" "&amp;B24&amp;"s made each day"</f>
        <v>Number of dozen Doughnuts made each day</v>
      </c>
      <c r="B26" s="1">
        <v>100</v>
      </c>
    </row>
    <row r="27" spans="1:12" x14ac:dyDescent="0.25">
      <c r="A27" s="5" t="str">
        <f>B24&amp;" cost per "&amp;B25</f>
        <v>Doughnut cost per dozen</v>
      </c>
      <c r="B27" s="2">
        <v>2.5</v>
      </c>
    </row>
    <row r="28" spans="1:12" x14ac:dyDescent="0.25">
      <c r="A28" s="5" t="s">
        <v>173</v>
      </c>
      <c r="B28" s="133">
        <v>0.55000000000000004</v>
      </c>
      <c r="D28" s="141" t="str">
        <f>"Step 2: Find Number of "&amp;B25&amp;" of "&amp;B24&amp;"s sold (given that "&amp;TEXT(B29,"0.00%")&amp;" will not be sold)"</f>
        <v>Step 2: Find Number of dozen of Doughnuts sold (given that 7.00% will not be sold)</v>
      </c>
      <c r="E28" s="144"/>
      <c r="F28" s="142"/>
      <c r="G28" s="142"/>
      <c r="H28" s="142"/>
      <c r="I28" s="143"/>
    </row>
    <row r="29" spans="1:12" ht="45" x14ac:dyDescent="0.25">
      <c r="A29" s="5" t="str">
        <f>"% of the number of total "&amp;B24&amp;"s made in one day that go unsold"</f>
        <v>% of the number of total Doughnuts made in one day that go unsold</v>
      </c>
      <c r="B29" s="133">
        <v>7.0000000000000007E-2</v>
      </c>
      <c r="D29" s="136" t="str">
        <f>A29</f>
        <v>% of the number of total Doughnuts made in one day that go unsold</v>
      </c>
      <c r="E29" s="146">
        <f>B29</f>
        <v>7.0000000000000007E-2</v>
      </c>
    </row>
    <row r="30" spans="1:12" x14ac:dyDescent="0.25">
      <c r="A30" s="5" t="str">
        <f>"Find selling price per "&amp;B25</f>
        <v>Find selling price per dozen</v>
      </c>
      <c r="B30" s="1"/>
      <c r="D30" t="s">
        <v>178</v>
      </c>
      <c r="E30" s="146">
        <f>1-E29</f>
        <v>0.92999999999999994</v>
      </c>
    </row>
    <row r="31" spans="1:12" ht="30" x14ac:dyDescent="0.25">
      <c r="A31" s="134"/>
      <c r="B31" s="135"/>
      <c r="D31" s="136" t="str">
        <f>A26</f>
        <v>Number of dozen Doughnuts made each day</v>
      </c>
      <c r="E31" s="30">
        <f>B26</f>
        <v>100</v>
      </c>
    </row>
    <row r="32" spans="1:12" x14ac:dyDescent="0.25">
      <c r="A32" t="s">
        <v>180</v>
      </c>
      <c r="D32" t="s">
        <v>179</v>
      </c>
      <c r="E32" s="30">
        <f>ROUND(E31*E30,0)</f>
        <v>93</v>
      </c>
    </row>
    <row r="33" spans="1:11" x14ac:dyDescent="0.25">
      <c r="A33" t="s">
        <v>181</v>
      </c>
      <c r="D33" s="141" t="str">
        <f>"Step 3: Total selling price divided by the number sold will give us our price per "&amp;B25</f>
        <v>Step 3: Total selling price divided by the number sold will give us our price per dozen</v>
      </c>
      <c r="E33" s="145"/>
      <c r="F33" s="142"/>
      <c r="G33" s="142"/>
      <c r="H33" s="142"/>
      <c r="I33" s="143"/>
    </row>
    <row r="34" spans="1:11" x14ac:dyDescent="0.25">
      <c r="A34" s="136"/>
    </row>
    <row r="35" spans="1:11" x14ac:dyDescent="0.25">
      <c r="A35" t="s">
        <v>182</v>
      </c>
      <c r="D35" t="s">
        <v>183</v>
      </c>
      <c r="E35" s="3">
        <f>ROUND(H25/E32,2)</f>
        <v>5.97</v>
      </c>
      <c r="K35" s="137"/>
    </row>
    <row r="36" spans="1:11" x14ac:dyDescent="0.25">
      <c r="A36" s="136"/>
    </row>
    <row r="37" spans="1:11" x14ac:dyDescent="0.25">
      <c r="A37" s="136"/>
      <c r="F37" s="138"/>
    </row>
    <row r="38" spans="1:11" x14ac:dyDescent="0.25">
      <c r="A38" s="136"/>
    </row>
    <row r="39" spans="1:11" x14ac:dyDescent="0.25">
      <c r="A39" s="136"/>
    </row>
    <row r="40" spans="1:11" x14ac:dyDescent="0.25">
      <c r="A40" s="136"/>
    </row>
    <row r="41" spans="1:11" x14ac:dyDescent="0.25">
      <c r="A41" s="136"/>
    </row>
    <row r="42" spans="1:11" x14ac:dyDescent="0.25">
      <c r="A42" s="136"/>
    </row>
    <row r="43" spans="1:11" x14ac:dyDescent="0.25">
      <c r="A43" s="136"/>
      <c r="K43" s="139"/>
    </row>
    <row r="45" spans="1:11" x14ac:dyDescent="0.25">
      <c r="A45" s="136"/>
    </row>
    <row r="46" spans="1:11" x14ac:dyDescent="0.25">
      <c r="A46" s="136"/>
    </row>
    <row r="47" spans="1:11" x14ac:dyDescent="0.25">
      <c r="A47" s="136"/>
    </row>
    <row r="48" spans="1:11" x14ac:dyDescent="0.25">
      <c r="A48" s="136"/>
    </row>
    <row r="49" spans="1:1" x14ac:dyDescent="0.25">
      <c r="A49" s="136"/>
    </row>
    <row r="50" spans="1:1" x14ac:dyDescent="0.25">
      <c r="A50" s="136"/>
    </row>
  </sheetData>
  <printOptions horizontalCentered="1"/>
  <pageMargins left="0.7" right="0.7" top="0.75" bottom="0.75" header="0.3" footer="0.3"/>
  <pageSetup scale="47" orientation="landscape" cellComments="asDisplayed" r:id="rId1"/>
  <headerFooter>
    <oddHeader>&amp;LChapter 8 - &amp;A</oddHeader>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23"/>
  <sheetViews>
    <sheetView zoomScale="130" zoomScaleNormal="130" workbookViewId="0">
      <selection activeCell="B10" sqref="B10"/>
    </sheetView>
  </sheetViews>
  <sheetFormatPr defaultRowHeight="15" x14ac:dyDescent="0.25"/>
  <cols>
    <col min="1" max="1" width="20.28515625" customWidth="1"/>
    <col min="2" max="7" width="9.28515625" customWidth="1"/>
  </cols>
  <sheetData>
    <row r="1" spans="1:6" x14ac:dyDescent="0.25">
      <c r="A1" s="112" t="s">
        <v>246</v>
      </c>
      <c r="B1" s="113"/>
      <c r="C1" s="113"/>
      <c r="D1" s="113"/>
      <c r="E1" s="113"/>
      <c r="F1" s="114"/>
    </row>
    <row r="2" spans="1:6" x14ac:dyDescent="0.25">
      <c r="A2" s="115" t="s">
        <v>247</v>
      </c>
      <c r="B2" s="116"/>
      <c r="C2" s="116"/>
      <c r="D2" s="116"/>
      <c r="E2" s="116"/>
      <c r="F2" s="117"/>
    </row>
    <row r="3" spans="1:6" x14ac:dyDescent="0.25">
      <c r="A3" s="118" t="s">
        <v>245</v>
      </c>
      <c r="B3" s="119"/>
      <c r="C3" s="119"/>
      <c r="D3" s="119"/>
      <c r="E3" s="119"/>
      <c r="F3" s="120"/>
    </row>
    <row r="4" spans="1:6" x14ac:dyDescent="0.25">
      <c r="A4" t="s">
        <v>155</v>
      </c>
    </row>
    <row r="5" spans="1:6" x14ac:dyDescent="0.25">
      <c r="A5" t="s">
        <v>153</v>
      </c>
    </row>
    <row r="6" spans="1:6" x14ac:dyDescent="0.25">
      <c r="A6" t="s">
        <v>154</v>
      </c>
    </row>
    <row r="8" spans="1:6" x14ac:dyDescent="0.25">
      <c r="A8" s="1" t="s">
        <v>62</v>
      </c>
      <c r="B8" s="2">
        <v>50</v>
      </c>
      <c r="C8" t="s">
        <v>159</v>
      </c>
    </row>
    <row r="9" spans="1:6" x14ac:dyDescent="0.25">
      <c r="A9" s="1" t="s">
        <v>58</v>
      </c>
      <c r="B9" s="2">
        <v>100</v>
      </c>
      <c r="C9" t="s">
        <v>159</v>
      </c>
    </row>
    <row r="10" spans="1:6" x14ac:dyDescent="0.25">
      <c r="A10" s="1" t="s">
        <v>156</v>
      </c>
      <c r="B10" s="3"/>
      <c r="C10" t="s">
        <v>159</v>
      </c>
    </row>
    <row r="11" spans="1:6" x14ac:dyDescent="0.25">
      <c r="A11" s="1" t="s">
        <v>157</v>
      </c>
      <c r="B11" s="26"/>
      <c r="C11" t="str">
        <f>A11&amp;" uses the BASE '"&amp;A8&amp;"'"</f>
        <v>% Markup On Cost uses the BASE '$ Cost'</v>
      </c>
    </row>
    <row r="12" spans="1:6" x14ac:dyDescent="0.25">
      <c r="A12" s="1" t="s">
        <v>158</v>
      </c>
      <c r="B12" s="26"/>
      <c r="C12" t="str">
        <f>A12&amp;" uses the BASE '"&amp;A9&amp;"'"</f>
        <v>% Markup On Sell Price uses the BASE '$ Sell Price'</v>
      </c>
    </row>
    <row r="14" spans="1:6" x14ac:dyDescent="0.25">
      <c r="A14" t="s">
        <v>208</v>
      </c>
    </row>
    <row r="15" spans="1:6" x14ac:dyDescent="0.25">
      <c r="A15" s="1" t="s">
        <v>62</v>
      </c>
      <c r="B15" s="2">
        <v>20</v>
      </c>
    </row>
    <row r="16" spans="1:6" x14ac:dyDescent="0.25">
      <c r="A16" s="1" t="s">
        <v>157</v>
      </c>
      <c r="B16" s="133">
        <v>1</v>
      </c>
    </row>
    <row r="17" spans="1:2" x14ac:dyDescent="0.25">
      <c r="A17" s="1" t="s">
        <v>57</v>
      </c>
      <c r="B17" s="3"/>
    </row>
    <row r="18" spans="1:2" x14ac:dyDescent="0.25">
      <c r="A18" s="1" t="s">
        <v>58</v>
      </c>
      <c r="B18" s="3"/>
    </row>
    <row r="20" spans="1:2" x14ac:dyDescent="0.25">
      <c r="A20" s="1" t="s">
        <v>58</v>
      </c>
      <c r="B20" s="2">
        <v>40</v>
      </c>
    </row>
    <row r="21" spans="1:2" x14ac:dyDescent="0.25">
      <c r="A21" s="1" t="s">
        <v>74</v>
      </c>
      <c r="B21" s="133">
        <v>0.5</v>
      </c>
    </row>
    <row r="22" spans="1:2" x14ac:dyDescent="0.25">
      <c r="A22" s="1" t="s">
        <v>57</v>
      </c>
      <c r="B22" s="3"/>
    </row>
    <row r="23" spans="1:2" x14ac:dyDescent="0.25">
      <c r="A23" s="1" t="s">
        <v>62</v>
      </c>
      <c r="B23" s="3"/>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3"/>
  <sheetViews>
    <sheetView zoomScaleNormal="100" workbookViewId="0">
      <selection activeCell="B23" sqref="B23"/>
    </sheetView>
  </sheetViews>
  <sheetFormatPr defaultRowHeight="15" x14ac:dyDescent="0.25"/>
  <cols>
    <col min="1" max="1" width="20.28515625" customWidth="1"/>
    <col min="2" max="7" width="9.28515625" customWidth="1"/>
  </cols>
  <sheetData>
    <row r="1" spans="1:6" x14ac:dyDescent="0.25">
      <c r="A1" s="112" t="s">
        <v>246</v>
      </c>
      <c r="B1" s="113"/>
      <c r="C1" s="113"/>
      <c r="D1" s="113"/>
      <c r="E1" s="113"/>
      <c r="F1" s="114"/>
    </row>
    <row r="2" spans="1:6" x14ac:dyDescent="0.25">
      <c r="A2" s="115" t="s">
        <v>247</v>
      </c>
      <c r="B2" s="116"/>
      <c r="C2" s="116"/>
      <c r="D2" s="116"/>
      <c r="E2" s="116"/>
      <c r="F2" s="117"/>
    </row>
    <row r="3" spans="1:6" x14ac:dyDescent="0.25">
      <c r="A3" s="118" t="s">
        <v>245</v>
      </c>
      <c r="B3" s="119"/>
      <c r="C3" s="119"/>
      <c r="D3" s="119"/>
      <c r="E3" s="119"/>
      <c r="F3" s="120"/>
    </row>
    <row r="4" spans="1:6" x14ac:dyDescent="0.25">
      <c r="A4" t="s">
        <v>155</v>
      </c>
    </row>
    <row r="5" spans="1:6" x14ac:dyDescent="0.25">
      <c r="A5" t="s">
        <v>153</v>
      </c>
    </row>
    <row r="6" spans="1:6" x14ac:dyDescent="0.25">
      <c r="A6" t="s">
        <v>154</v>
      </c>
    </row>
    <row r="8" spans="1:6" x14ac:dyDescent="0.25">
      <c r="A8" s="1" t="s">
        <v>62</v>
      </c>
      <c r="B8" s="2">
        <v>50</v>
      </c>
      <c r="C8" t="s">
        <v>159</v>
      </c>
    </row>
    <row r="9" spans="1:6" x14ac:dyDescent="0.25">
      <c r="A9" s="1" t="s">
        <v>58</v>
      </c>
      <c r="B9" s="2">
        <v>100</v>
      </c>
      <c r="C9" t="s">
        <v>159</v>
      </c>
    </row>
    <row r="10" spans="1:6" x14ac:dyDescent="0.25">
      <c r="A10" s="1" t="s">
        <v>156</v>
      </c>
      <c r="B10" s="3">
        <f>B9-B8</f>
        <v>50</v>
      </c>
      <c r="C10" t="s">
        <v>159</v>
      </c>
    </row>
    <row r="11" spans="1:6" x14ac:dyDescent="0.25">
      <c r="A11" s="1" t="s">
        <v>157</v>
      </c>
      <c r="B11" s="26">
        <f>$B$10/B8</f>
        <v>1</v>
      </c>
      <c r="C11" t="str">
        <f>A11&amp;" uses the BASE '"&amp;A8&amp;"'"</f>
        <v>% Markup On Cost uses the BASE '$ Cost'</v>
      </c>
    </row>
    <row r="12" spans="1:6" x14ac:dyDescent="0.25">
      <c r="A12" s="1" t="s">
        <v>158</v>
      </c>
      <c r="B12" s="26">
        <f>$B$10/B9</f>
        <v>0.5</v>
      </c>
      <c r="C12" t="str">
        <f>A12&amp;" uses the BASE '"&amp;A9&amp;"'"</f>
        <v>% Markup On Sell Price uses the BASE '$ Sell Price'</v>
      </c>
    </row>
    <row r="14" spans="1:6" x14ac:dyDescent="0.25">
      <c r="A14" t="s">
        <v>208</v>
      </c>
    </row>
    <row r="15" spans="1:6" x14ac:dyDescent="0.25">
      <c r="A15" s="1" t="s">
        <v>62</v>
      </c>
      <c r="B15" s="2">
        <v>20</v>
      </c>
    </row>
    <row r="16" spans="1:6" x14ac:dyDescent="0.25">
      <c r="A16" s="1" t="s">
        <v>157</v>
      </c>
      <c r="B16" s="133">
        <v>1</v>
      </c>
    </row>
    <row r="17" spans="1:2" x14ac:dyDescent="0.25">
      <c r="A17" s="1" t="s">
        <v>57</v>
      </c>
      <c r="B17" s="3">
        <f>ROUND(B15*B16,2)</f>
        <v>20</v>
      </c>
    </row>
    <row r="18" spans="1:2" x14ac:dyDescent="0.25">
      <c r="A18" s="1" t="s">
        <v>58</v>
      </c>
      <c r="B18" s="3">
        <f>B15+B17</f>
        <v>40</v>
      </c>
    </row>
    <row r="20" spans="1:2" x14ac:dyDescent="0.25">
      <c r="A20" s="1" t="s">
        <v>58</v>
      </c>
      <c r="B20" s="2">
        <v>40</v>
      </c>
    </row>
    <row r="21" spans="1:2" x14ac:dyDescent="0.25">
      <c r="A21" s="1" t="s">
        <v>74</v>
      </c>
      <c r="B21" s="133">
        <v>0.5</v>
      </c>
    </row>
    <row r="22" spans="1:2" x14ac:dyDescent="0.25">
      <c r="A22" s="1" t="s">
        <v>57</v>
      </c>
      <c r="B22" s="3">
        <f>ROUND(B20*B21,2)</f>
        <v>20</v>
      </c>
    </row>
    <row r="23" spans="1:2" x14ac:dyDescent="0.25">
      <c r="A23" s="1" t="s">
        <v>62</v>
      </c>
      <c r="B23" s="3">
        <f>B20-B22</f>
        <v>20</v>
      </c>
    </row>
  </sheetData>
  <printOptions horizontalCentered="1"/>
  <pageMargins left="0.7" right="0.7" top="0.75" bottom="0.75" header="0.3" footer="0.3"/>
  <pageSetup orientation="landscape" cellComments="asDisplayed" r:id="rId1"/>
  <headerFooter>
    <oddHeader>&amp;LChapter 8 - &amp;A</oddHeader>
    <oddFooter>Page &amp;P of &amp;N</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K20"/>
  <sheetViews>
    <sheetView zoomScale="145" zoomScaleNormal="145" workbookViewId="0">
      <selection activeCell="F2" sqref="F2"/>
    </sheetView>
  </sheetViews>
  <sheetFormatPr defaultRowHeight="15" x14ac:dyDescent="0.25"/>
  <cols>
    <col min="1" max="1" width="12.85546875" customWidth="1"/>
    <col min="2" max="2" width="2.7109375" bestFit="1" customWidth="1"/>
    <col min="3" max="3" width="26.28515625" customWidth="1"/>
    <col min="4" max="4" width="1.42578125" customWidth="1"/>
    <col min="5" max="5" width="23.140625" customWidth="1"/>
    <col min="7" max="7" width="21.28515625" customWidth="1"/>
    <col min="8" max="8" width="21.42578125" bestFit="1" customWidth="1"/>
    <col min="9" max="9" width="1.42578125" customWidth="1"/>
    <col min="10" max="10" width="17" bestFit="1" customWidth="1"/>
    <col min="11" max="11" width="21.5703125" bestFit="1" customWidth="1"/>
  </cols>
  <sheetData>
    <row r="1" spans="1:11" ht="26.25" x14ac:dyDescent="0.25">
      <c r="A1" s="127" t="s">
        <v>164</v>
      </c>
      <c r="B1" s="128"/>
      <c r="C1" s="128"/>
      <c r="E1" s="1" t="s">
        <v>166</v>
      </c>
      <c r="F1" s="129">
        <v>0.25</v>
      </c>
    </row>
    <row r="2" spans="1:11" ht="15.75" thickBot="1" x14ac:dyDescent="0.3">
      <c r="E2" s="1" t="s">
        <v>167</v>
      </c>
      <c r="F2" s="130"/>
    </row>
    <row r="3" spans="1:11" ht="15.75" thickBot="1" x14ac:dyDescent="0.3">
      <c r="A3" s="125" t="s">
        <v>161</v>
      </c>
      <c r="B3" s="200" t="s">
        <v>4</v>
      </c>
      <c r="C3" s="123" t="s">
        <v>7</v>
      </c>
    </row>
    <row r="4" spans="1:11" ht="16.5" thickTop="1" thickBot="1" x14ac:dyDescent="0.3">
      <c r="A4" s="126" t="s">
        <v>2</v>
      </c>
      <c r="B4" s="200"/>
      <c r="C4" s="124" t="s">
        <v>162</v>
      </c>
    </row>
    <row r="5" spans="1:11" x14ac:dyDescent="0.25">
      <c r="A5" s="122"/>
      <c r="B5" s="122"/>
      <c r="C5" s="121"/>
    </row>
    <row r="6" spans="1:11" ht="26.25" x14ac:dyDescent="0.25">
      <c r="A6" s="127" t="s">
        <v>165</v>
      </c>
      <c r="B6" s="128"/>
      <c r="C6" s="128"/>
      <c r="E6" s="1" t="s">
        <v>167</v>
      </c>
      <c r="F6" s="129">
        <v>0.2</v>
      </c>
    </row>
    <row r="7" spans="1:11" ht="15.75" thickBot="1" x14ac:dyDescent="0.3">
      <c r="E7" s="1" t="s">
        <v>166</v>
      </c>
      <c r="F7" s="130"/>
    </row>
    <row r="8" spans="1:11" ht="15.75" thickBot="1" x14ac:dyDescent="0.3">
      <c r="A8" s="125" t="s">
        <v>161</v>
      </c>
      <c r="B8" s="200" t="s">
        <v>4</v>
      </c>
      <c r="C8" s="123" t="s">
        <v>158</v>
      </c>
    </row>
    <row r="9" spans="1:11" ht="16.5" thickTop="1" thickBot="1" x14ac:dyDescent="0.3">
      <c r="A9" s="126" t="s">
        <v>0</v>
      </c>
      <c r="B9" s="200"/>
      <c r="C9" s="124" t="s">
        <v>163</v>
      </c>
    </row>
    <row r="10" spans="1:11" x14ac:dyDescent="0.25">
      <c r="A10" s="122"/>
      <c r="B10" s="122"/>
      <c r="C10" s="121"/>
      <c r="G10" s="21" t="s">
        <v>207</v>
      </c>
      <c r="H10" t="s">
        <v>243</v>
      </c>
      <c r="K10" t="s">
        <v>244</v>
      </c>
    </row>
    <row r="11" spans="1:11" x14ac:dyDescent="0.25">
      <c r="A11" s="122"/>
      <c r="B11" s="122"/>
      <c r="C11" s="121"/>
      <c r="G11" s="27" t="s">
        <v>7</v>
      </c>
      <c r="H11" s="27" t="s">
        <v>74</v>
      </c>
      <c r="J11" s="27" t="s">
        <v>7</v>
      </c>
      <c r="K11" s="27" t="s">
        <v>74</v>
      </c>
    </row>
    <row r="12" spans="1:11" x14ac:dyDescent="0.25">
      <c r="A12" s="122"/>
      <c r="B12" s="122"/>
      <c r="C12" s="121"/>
      <c r="G12" s="188">
        <v>0.2</v>
      </c>
      <c r="H12" s="26"/>
      <c r="J12" s="26"/>
      <c r="K12" s="80">
        <v>0.16666666666666669</v>
      </c>
    </row>
    <row r="13" spans="1:11" x14ac:dyDescent="0.25">
      <c r="A13" s="122"/>
      <c r="B13" s="122"/>
      <c r="G13" s="188">
        <v>0.25</v>
      </c>
      <c r="H13" s="26"/>
      <c r="J13" s="26"/>
      <c r="K13" s="80">
        <v>0.2</v>
      </c>
    </row>
    <row r="14" spans="1:11" x14ac:dyDescent="0.25">
      <c r="G14" s="188">
        <f>1/3</f>
        <v>0.33333333333333331</v>
      </c>
      <c r="H14" s="26"/>
      <c r="J14" s="26"/>
      <c r="K14" s="80">
        <v>0.25</v>
      </c>
    </row>
    <row r="15" spans="1:11" x14ac:dyDescent="0.25">
      <c r="G15" s="188">
        <v>0.5</v>
      </c>
      <c r="H15" s="26"/>
      <c r="J15" s="26"/>
      <c r="K15" s="80">
        <v>0.33333333333333331</v>
      </c>
    </row>
    <row r="16" spans="1:11" x14ac:dyDescent="0.25">
      <c r="G16" s="188">
        <f>2/3</f>
        <v>0.66666666666666663</v>
      </c>
      <c r="H16" s="26"/>
      <c r="J16" s="26"/>
      <c r="K16" s="80">
        <v>0.4</v>
      </c>
    </row>
    <row r="17" spans="7:11" x14ac:dyDescent="0.25">
      <c r="G17" s="188">
        <v>0.75</v>
      </c>
      <c r="H17" s="26"/>
      <c r="J17" s="26"/>
      <c r="K17" s="80">
        <v>0.42857142857142855</v>
      </c>
    </row>
    <row r="18" spans="7:11" x14ac:dyDescent="0.25">
      <c r="G18" s="188">
        <v>1</v>
      </c>
      <c r="H18" s="26"/>
      <c r="J18" s="26"/>
      <c r="K18" s="80">
        <v>0.5</v>
      </c>
    </row>
    <row r="20" spans="7:11" x14ac:dyDescent="0.25">
      <c r="J20" s="192" t="s">
        <v>242</v>
      </c>
    </row>
  </sheetData>
  <mergeCells count="2">
    <mergeCell ref="B3:B4"/>
    <mergeCell ref="B8:B9"/>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3"/>
  </sheetPr>
  <dimension ref="A1:K13"/>
  <sheetViews>
    <sheetView zoomScale="85" workbookViewId="0">
      <selection activeCell="A9" sqref="A9"/>
    </sheetView>
  </sheetViews>
  <sheetFormatPr defaultRowHeight="12.75" x14ac:dyDescent="0.2"/>
  <cols>
    <col min="1" max="1" width="28.140625" style="148" bestFit="1" customWidth="1"/>
    <col min="2" max="2" width="9.7109375" style="148" customWidth="1"/>
    <col min="3" max="3" width="16.7109375" style="148" bestFit="1" customWidth="1"/>
    <col min="4" max="4" width="2.7109375" style="148" bestFit="1" customWidth="1"/>
    <col min="5" max="5" width="8.42578125" style="148" bestFit="1" customWidth="1"/>
    <col min="6" max="6" width="2.7109375" style="148" bestFit="1" customWidth="1"/>
    <col min="7" max="7" width="28.140625" style="148" bestFit="1" customWidth="1"/>
    <col min="8" max="8" width="2.7109375" style="148" bestFit="1" customWidth="1"/>
    <col min="9" max="9" width="10" style="148" bestFit="1" customWidth="1"/>
    <col min="10" max="10" width="2.7109375" style="148" customWidth="1"/>
    <col min="11" max="11" width="5.28515625" style="148" bestFit="1" customWidth="1"/>
    <col min="12" max="256" width="8.85546875" style="148"/>
    <col min="257" max="257" width="28.140625" style="148" bestFit="1" customWidth="1"/>
    <col min="258" max="258" width="9.7109375" style="148" customWidth="1"/>
    <col min="259" max="259" width="16.7109375" style="148" bestFit="1" customWidth="1"/>
    <col min="260" max="260" width="2.7109375" style="148" bestFit="1" customWidth="1"/>
    <col min="261" max="261" width="8.42578125" style="148" bestFit="1" customWidth="1"/>
    <col min="262" max="262" width="2.7109375" style="148" bestFit="1" customWidth="1"/>
    <col min="263" max="263" width="28.140625" style="148" bestFit="1" customWidth="1"/>
    <col min="264" max="264" width="2.7109375" style="148" bestFit="1" customWidth="1"/>
    <col min="265" max="265" width="10" style="148" bestFit="1" customWidth="1"/>
    <col min="266" max="266" width="2.7109375" style="148" customWidth="1"/>
    <col min="267" max="267" width="5.28515625" style="148" bestFit="1" customWidth="1"/>
    <col min="268" max="512" width="8.85546875" style="148"/>
    <col min="513" max="513" width="28.140625" style="148" bestFit="1" customWidth="1"/>
    <col min="514" max="514" width="9.7109375" style="148" customWidth="1"/>
    <col min="515" max="515" width="16.7109375" style="148" bestFit="1" customWidth="1"/>
    <col min="516" max="516" width="2.7109375" style="148" bestFit="1" customWidth="1"/>
    <col min="517" max="517" width="8.42578125" style="148" bestFit="1" customWidth="1"/>
    <col min="518" max="518" width="2.7109375" style="148" bestFit="1" customWidth="1"/>
    <col min="519" max="519" width="28.140625" style="148" bestFit="1" customWidth="1"/>
    <col min="520" max="520" width="2.7109375" style="148" bestFit="1" customWidth="1"/>
    <col min="521" max="521" width="10" style="148" bestFit="1" customWidth="1"/>
    <col min="522" max="522" width="2.7109375" style="148" customWidth="1"/>
    <col min="523" max="523" width="5.28515625" style="148" bestFit="1" customWidth="1"/>
    <col min="524" max="768" width="8.85546875" style="148"/>
    <col min="769" max="769" width="28.140625" style="148" bestFit="1" customWidth="1"/>
    <col min="770" max="770" width="9.7109375" style="148" customWidth="1"/>
    <col min="771" max="771" width="16.7109375" style="148" bestFit="1" customWidth="1"/>
    <col min="772" max="772" width="2.7109375" style="148" bestFit="1" customWidth="1"/>
    <col min="773" max="773" width="8.42578125" style="148" bestFit="1" customWidth="1"/>
    <col min="774" max="774" width="2.7109375" style="148" bestFit="1" customWidth="1"/>
    <col min="775" max="775" width="28.140625" style="148" bestFit="1" customWidth="1"/>
    <col min="776" max="776" width="2.7109375" style="148" bestFit="1" customWidth="1"/>
    <col min="777" max="777" width="10" style="148" bestFit="1" customWidth="1"/>
    <col min="778" max="778" width="2.7109375" style="148" customWidth="1"/>
    <col min="779" max="779" width="5.28515625" style="148" bestFit="1" customWidth="1"/>
    <col min="780" max="1024" width="8.85546875" style="148"/>
    <col min="1025" max="1025" width="28.140625" style="148" bestFit="1" customWidth="1"/>
    <col min="1026" max="1026" width="9.7109375" style="148" customWidth="1"/>
    <col min="1027" max="1027" width="16.7109375" style="148" bestFit="1" customWidth="1"/>
    <col min="1028" max="1028" width="2.7109375" style="148" bestFit="1" customWidth="1"/>
    <col min="1029" max="1029" width="8.42578125" style="148" bestFit="1" customWidth="1"/>
    <col min="1030" max="1030" width="2.7109375" style="148" bestFit="1" customWidth="1"/>
    <col min="1031" max="1031" width="28.140625" style="148" bestFit="1" customWidth="1"/>
    <col min="1032" max="1032" width="2.7109375" style="148" bestFit="1" customWidth="1"/>
    <col min="1033" max="1033" width="10" style="148" bestFit="1" customWidth="1"/>
    <col min="1034" max="1034" width="2.7109375" style="148" customWidth="1"/>
    <col min="1035" max="1035" width="5.28515625" style="148" bestFit="1" customWidth="1"/>
    <col min="1036" max="1280" width="8.85546875" style="148"/>
    <col min="1281" max="1281" width="28.140625" style="148" bestFit="1" customWidth="1"/>
    <col min="1282" max="1282" width="9.7109375" style="148" customWidth="1"/>
    <col min="1283" max="1283" width="16.7109375" style="148" bestFit="1" customWidth="1"/>
    <col min="1284" max="1284" width="2.7109375" style="148" bestFit="1" customWidth="1"/>
    <col min="1285" max="1285" width="8.42578125" style="148" bestFit="1" customWidth="1"/>
    <col min="1286" max="1286" width="2.7109375" style="148" bestFit="1" customWidth="1"/>
    <col min="1287" max="1287" width="28.140625" style="148" bestFit="1" customWidth="1"/>
    <col min="1288" max="1288" width="2.7109375" style="148" bestFit="1" customWidth="1"/>
    <col min="1289" max="1289" width="10" style="148" bestFit="1" customWidth="1"/>
    <col min="1290" max="1290" width="2.7109375" style="148" customWidth="1"/>
    <col min="1291" max="1291" width="5.28515625" style="148" bestFit="1" customWidth="1"/>
    <col min="1292" max="1536" width="8.85546875" style="148"/>
    <col min="1537" max="1537" width="28.140625" style="148" bestFit="1" customWidth="1"/>
    <col min="1538" max="1538" width="9.7109375" style="148" customWidth="1"/>
    <col min="1539" max="1539" width="16.7109375" style="148" bestFit="1" customWidth="1"/>
    <col min="1540" max="1540" width="2.7109375" style="148" bestFit="1" customWidth="1"/>
    <col min="1541" max="1541" width="8.42578125" style="148" bestFit="1" customWidth="1"/>
    <col min="1542" max="1542" width="2.7109375" style="148" bestFit="1" customWidth="1"/>
    <col min="1543" max="1543" width="28.140625" style="148" bestFit="1" customWidth="1"/>
    <col min="1544" max="1544" width="2.7109375" style="148" bestFit="1" customWidth="1"/>
    <col min="1545" max="1545" width="10" style="148" bestFit="1" customWidth="1"/>
    <col min="1546" max="1546" width="2.7109375" style="148" customWidth="1"/>
    <col min="1547" max="1547" width="5.28515625" style="148" bestFit="1" customWidth="1"/>
    <col min="1548" max="1792" width="8.85546875" style="148"/>
    <col min="1793" max="1793" width="28.140625" style="148" bestFit="1" customWidth="1"/>
    <col min="1794" max="1794" width="9.7109375" style="148" customWidth="1"/>
    <col min="1795" max="1795" width="16.7109375" style="148" bestFit="1" customWidth="1"/>
    <col min="1796" max="1796" width="2.7109375" style="148" bestFit="1" customWidth="1"/>
    <col min="1797" max="1797" width="8.42578125" style="148" bestFit="1" customWidth="1"/>
    <col min="1798" max="1798" width="2.7109375" style="148" bestFit="1" customWidth="1"/>
    <col min="1799" max="1799" width="28.140625" style="148" bestFit="1" customWidth="1"/>
    <col min="1800" max="1800" width="2.7109375" style="148" bestFit="1" customWidth="1"/>
    <col min="1801" max="1801" width="10" style="148" bestFit="1" customWidth="1"/>
    <col min="1802" max="1802" width="2.7109375" style="148" customWidth="1"/>
    <col min="1803" max="1803" width="5.28515625" style="148" bestFit="1" customWidth="1"/>
    <col min="1804" max="2048" width="8.85546875" style="148"/>
    <col min="2049" max="2049" width="28.140625" style="148" bestFit="1" customWidth="1"/>
    <col min="2050" max="2050" width="9.7109375" style="148" customWidth="1"/>
    <col min="2051" max="2051" width="16.7109375" style="148" bestFit="1" customWidth="1"/>
    <col min="2052" max="2052" width="2.7109375" style="148" bestFit="1" customWidth="1"/>
    <col min="2053" max="2053" width="8.42578125" style="148" bestFit="1" customWidth="1"/>
    <col min="2054" max="2054" width="2.7109375" style="148" bestFit="1" customWidth="1"/>
    <col min="2055" max="2055" width="28.140625" style="148" bestFit="1" customWidth="1"/>
    <col min="2056" max="2056" width="2.7109375" style="148" bestFit="1" customWidth="1"/>
    <col min="2057" max="2057" width="10" style="148" bestFit="1" customWidth="1"/>
    <col min="2058" max="2058" width="2.7109375" style="148" customWidth="1"/>
    <col min="2059" max="2059" width="5.28515625" style="148" bestFit="1" customWidth="1"/>
    <col min="2060" max="2304" width="8.85546875" style="148"/>
    <col min="2305" max="2305" width="28.140625" style="148" bestFit="1" customWidth="1"/>
    <col min="2306" max="2306" width="9.7109375" style="148" customWidth="1"/>
    <col min="2307" max="2307" width="16.7109375" style="148" bestFit="1" customWidth="1"/>
    <col min="2308" max="2308" width="2.7109375" style="148" bestFit="1" customWidth="1"/>
    <col min="2309" max="2309" width="8.42578125" style="148" bestFit="1" customWidth="1"/>
    <col min="2310" max="2310" width="2.7109375" style="148" bestFit="1" customWidth="1"/>
    <col min="2311" max="2311" width="28.140625" style="148" bestFit="1" customWidth="1"/>
    <col min="2312" max="2312" width="2.7109375" style="148" bestFit="1" customWidth="1"/>
    <col min="2313" max="2313" width="10" style="148" bestFit="1" customWidth="1"/>
    <col min="2314" max="2314" width="2.7109375" style="148" customWidth="1"/>
    <col min="2315" max="2315" width="5.28515625" style="148" bestFit="1" customWidth="1"/>
    <col min="2316" max="2560" width="8.85546875" style="148"/>
    <col min="2561" max="2561" width="28.140625" style="148" bestFit="1" customWidth="1"/>
    <col min="2562" max="2562" width="9.7109375" style="148" customWidth="1"/>
    <col min="2563" max="2563" width="16.7109375" style="148" bestFit="1" customWidth="1"/>
    <col min="2564" max="2564" width="2.7109375" style="148" bestFit="1" customWidth="1"/>
    <col min="2565" max="2565" width="8.42578125" style="148" bestFit="1" customWidth="1"/>
    <col min="2566" max="2566" width="2.7109375" style="148" bestFit="1" customWidth="1"/>
    <col min="2567" max="2567" width="28.140625" style="148" bestFit="1" customWidth="1"/>
    <col min="2568" max="2568" width="2.7109375" style="148" bestFit="1" customWidth="1"/>
    <col min="2569" max="2569" width="10" style="148" bestFit="1" customWidth="1"/>
    <col min="2570" max="2570" width="2.7109375" style="148" customWidth="1"/>
    <col min="2571" max="2571" width="5.28515625" style="148" bestFit="1" customWidth="1"/>
    <col min="2572" max="2816" width="8.85546875" style="148"/>
    <col min="2817" max="2817" width="28.140625" style="148" bestFit="1" customWidth="1"/>
    <col min="2818" max="2818" width="9.7109375" style="148" customWidth="1"/>
    <col min="2819" max="2819" width="16.7109375" style="148" bestFit="1" customWidth="1"/>
    <col min="2820" max="2820" width="2.7109375" style="148" bestFit="1" customWidth="1"/>
    <col min="2821" max="2821" width="8.42578125" style="148" bestFit="1" customWidth="1"/>
    <col min="2822" max="2822" width="2.7109375" style="148" bestFit="1" customWidth="1"/>
    <col min="2823" max="2823" width="28.140625" style="148" bestFit="1" customWidth="1"/>
    <col min="2824" max="2824" width="2.7109375" style="148" bestFit="1" customWidth="1"/>
    <col min="2825" max="2825" width="10" style="148" bestFit="1" customWidth="1"/>
    <col min="2826" max="2826" width="2.7109375" style="148" customWidth="1"/>
    <col min="2827" max="2827" width="5.28515625" style="148" bestFit="1" customWidth="1"/>
    <col min="2828" max="3072" width="8.85546875" style="148"/>
    <col min="3073" max="3073" width="28.140625" style="148" bestFit="1" customWidth="1"/>
    <col min="3074" max="3074" width="9.7109375" style="148" customWidth="1"/>
    <col min="3075" max="3075" width="16.7109375" style="148" bestFit="1" customWidth="1"/>
    <col min="3076" max="3076" width="2.7109375" style="148" bestFit="1" customWidth="1"/>
    <col min="3077" max="3077" width="8.42578125" style="148" bestFit="1" customWidth="1"/>
    <col min="3078" max="3078" width="2.7109375" style="148" bestFit="1" customWidth="1"/>
    <col min="3079" max="3079" width="28.140625" style="148" bestFit="1" customWidth="1"/>
    <col min="3080" max="3080" width="2.7109375" style="148" bestFit="1" customWidth="1"/>
    <col min="3081" max="3081" width="10" style="148" bestFit="1" customWidth="1"/>
    <col min="3082" max="3082" width="2.7109375" style="148" customWidth="1"/>
    <col min="3083" max="3083" width="5.28515625" style="148" bestFit="1" customWidth="1"/>
    <col min="3084" max="3328" width="8.85546875" style="148"/>
    <col min="3329" max="3329" width="28.140625" style="148" bestFit="1" customWidth="1"/>
    <col min="3330" max="3330" width="9.7109375" style="148" customWidth="1"/>
    <col min="3331" max="3331" width="16.7109375" style="148" bestFit="1" customWidth="1"/>
    <col min="3332" max="3332" width="2.7109375" style="148" bestFit="1" customWidth="1"/>
    <col min="3333" max="3333" width="8.42578125" style="148" bestFit="1" customWidth="1"/>
    <col min="3334" max="3334" width="2.7109375" style="148" bestFit="1" customWidth="1"/>
    <col min="3335" max="3335" width="28.140625" style="148" bestFit="1" customWidth="1"/>
    <col min="3336" max="3336" width="2.7109375" style="148" bestFit="1" customWidth="1"/>
    <col min="3337" max="3337" width="10" style="148" bestFit="1" customWidth="1"/>
    <col min="3338" max="3338" width="2.7109375" style="148" customWidth="1"/>
    <col min="3339" max="3339" width="5.28515625" style="148" bestFit="1" customWidth="1"/>
    <col min="3340" max="3584" width="8.85546875" style="148"/>
    <col min="3585" max="3585" width="28.140625" style="148" bestFit="1" customWidth="1"/>
    <col min="3586" max="3586" width="9.7109375" style="148" customWidth="1"/>
    <col min="3587" max="3587" width="16.7109375" style="148" bestFit="1" customWidth="1"/>
    <col min="3588" max="3588" width="2.7109375" style="148" bestFit="1" customWidth="1"/>
    <col min="3589" max="3589" width="8.42578125" style="148" bestFit="1" customWidth="1"/>
    <col min="3590" max="3590" width="2.7109375" style="148" bestFit="1" customWidth="1"/>
    <col min="3591" max="3591" width="28.140625" style="148" bestFit="1" customWidth="1"/>
    <col min="3592" max="3592" width="2.7109375" style="148" bestFit="1" customWidth="1"/>
    <col min="3593" max="3593" width="10" style="148" bestFit="1" customWidth="1"/>
    <col min="3594" max="3594" width="2.7109375" style="148" customWidth="1"/>
    <col min="3595" max="3595" width="5.28515625" style="148" bestFit="1" customWidth="1"/>
    <col min="3596" max="3840" width="8.85546875" style="148"/>
    <col min="3841" max="3841" width="28.140625" style="148" bestFit="1" customWidth="1"/>
    <col min="3842" max="3842" width="9.7109375" style="148" customWidth="1"/>
    <col min="3843" max="3843" width="16.7109375" style="148" bestFit="1" customWidth="1"/>
    <col min="3844" max="3844" width="2.7109375" style="148" bestFit="1" customWidth="1"/>
    <col min="3845" max="3845" width="8.42578125" style="148" bestFit="1" customWidth="1"/>
    <col min="3846" max="3846" width="2.7109375" style="148" bestFit="1" customWidth="1"/>
    <col min="3847" max="3847" width="28.140625" style="148" bestFit="1" customWidth="1"/>
    <col min="3848" max="3848" width="2.7109375" style="148" bestFit="1" customWidth="1"/>
    <col min="3849" max="3849" width="10" style="148" bestFit="1" customWidth="1"/>
    <col min="3850" max="3850" width="2.7109375" style="148" customWidth="1"/>
    <col min="3851" max="3851" width="5.28515625" style="148" bestFit="1" customWidth="1"/>
    <col min="3852" max="4096" width="8.85546875" style="148"/>
    <col min="4097" max="4097" width="28.140625" style="148" bestFit="1" customWidth="1"/>
    <col min="4098" max="4098" width="9.7109375" style="148" customWidth="1"/>
    <col min="4099" max="4099" width="16.7109375" style="148" bestFit="1" customWidth="1"/>
    <col min="4100" max="4100" width="2.7109375" style="148" bestFit="1" customWidth="1"/>
    <col min="4101" max="4101" width="8.42578125" style="148" bestFit="1" customWidth="1"/>
    <col min="4102" max="4102" width="2.7109375" style="148" bestFit="1" customWidth="1"/>
    <col min="4103" max="4103" width="28.140625" style="148" bestFit="1" customWidth="1"/>
    <col min="4104" max="4104" width="2.7109375" style="148" bestFit="1" customWidth="1"/>
    <col min="4105" max="4105" width="10" style="148" bestFit="1" customWidth="1"/>
    <col min="4106" max="4106" width="2.7109375" style="148" customWidth="1"/>
    <col min="4107" max="4107" width="5.28515625" style="148" bestFit="1" customWidth="1"/>
    <col min="4108" max="4352" width="8.85546875" style="148"/>
    <col min="4353" max="4353" width="28.140625" style="148" bestFit="1" customWidth="1"/>
    <col min="4354" max="4354" width="9.7109375" style="148" customWidth="1"/>
    <col min="4355" max="4355" width="16.7109375" style="148" bestFit="1" customWidth="1"/>
    <col min="4356" max="4356" width="2.7109375" style="148" bestFit="1" customWidth="1"/>
    <col min="4357" max="4357" width="8.42578125" style="148" bestFit="1" customWidth="1"/>
    <col min="4358" max="4358" width="2.7109375" style="148" bestFit="1" customWidth="1"/>
    <col min="4359" max="4359" width="28.140625" style="148" bestFit="1" customWidth="1"/>
    <col min="4360" max="4360" width="2.7109375" style="148" bestFit="1" customWidth="1"/>
    <col min="4361" max="4361" width="10" style="148" bestFit="1" customWidth="1"/>
    <col min="4362" max="4362" width="2.7109375" style="148" customWidth="1"/>
    <col min="4363" max="4363" width="5.28515625" style="148" bestFit="1" customWidth="1"/>
    <col min="4364" max="4608" width="8.85546875" style="148"/>
    <col min="4609" max="4609" width="28.140625" style="148" bestFit="1" customWidth="1"/>
    <col min="4610" max="4610" width="9.7109375" style="148" customWidth="1"/>
    <col min="4611" max="4611" width="16.7109375" style="148" bestFit="1" customWidth="1"/>
    <col min="4612" max="4612" width="2.7109375" style="148" bestFit="1" customWidth="1"/>
    <col min="4613" max="4613" width="8.42578125" style="148" bestFit="1" customWidth="1"/>
    <col min="4614" max="4614" width="2.7109375" style="148" bestFit="1" customWidth="1"/>
    <col min="4615" max="4615" width="28.140625" style="148" bestFit="1" customWidth="1"/>
    <col min="4616" max="4616" width="2.7109375" style="148" bestFit="1" customWidth="1"/>
    <col min="4617" max="4617" width="10" style="148" bestFit="1" customWidth="1"/>
    <col min="4618" max="4618" width="2.7109375" style="148" customWidth="1"/>
    <col min="4619" max="4619" width="5.28515625" style="148" bestFit="1" customWidth="1"/>
    <col min="4620" max="4864" width="8.85546875" style="148"/>
    <col min="4865" max="4865" width="28.140625" style="148" bestFit="1" customWidth="1"/>
    <col min="4866" max="4866" width="9.7109375" style="148" customWidth="1"/>
    <col min="4867" max="4867" width="16.7109375" style="148" bestFit="1" customWidth="1"/>
    <col min="4868" max="4868" width="2.7109375" style="148" bestFit="1" customWidth="1"/>
    <col min="4869" max="4869" width="8.42578125" style="148" bestFit="1" customWidth="1"/>
    <col min="4870" max="4870" width="2.7109375" style="148" bestFit="1" customWidth="1"/>
    <col min="4871" max="4871" width="28.140625" style="148" bestFit="1" customWidth="1"/>
    <col min="4872" max="4872" width="2.7109375" style="148" bestFit="1" customWidth="1"/>
    <col min="4873" max="4873" width="10" style="148" bestFit="1" customWidth="1"/>
    <col min="4874" max="4874" width="2.7109375" style="148" customWidth="1"/>
    <col min="4875" max="4875" width="5.28515625" style="148" bestFit="1" customWidth="1"/>
    <col min="4876" max="5120" width="8.85546875" style="148"/>
    <col min="5121" max="5121" width="28.140625" style="148" bestFit="1" customWidth="1"/>
    <col min="5122" max="5122" width="9.7109375" style="148" customWidth="1"/>
    <col min="5123" max="5123" width="16.7109375" style="148" bestFit="1" customWidth="1"/>
    <col min="5124" max="5124" width="2.7109375" style="148" bestFit="1" customWidth="1"/>
    <col min="5125" max="5125" width="8.42578125" style="148" bestFit="1" customWidth="1"/>
    <col min="5126" max="5126" width="2.7109375" style="148" bestFit="1" customWidth="1"/>
    <col min="5127" max="5127" width="28.140625" style="148" bestFit="1" customWidth="1"/>
    <col min="5128" max="5128" width="2.7109375" style="148" bestFit="1" customWidth="1"/>
    <col min="5129" max="5129" width="10" style="148" bestFit="1" customWidth="1"/>
    <col min="5130" max="5130" width="2.7109375" style="148" customWidth="1"/>
    <col min="5131" max="5131" width="5.28515625" style="148" bestFit="1" customWidth="1"/>
    <col min="5132" max="5376" width="8.85546875" style="148"/>
    <col min="5377" max="5377" width="28.140625" style="148" bestFit="1" customWidth="1"/>
    <col min="5378" max="5378" width="9.7109375" style="148" customWidth="1"/>
    <col min="5379" max="5379" width="16.7109375" style="148" bestFit="1" customWidth="1"/>
    <col min="5380" max="5380" width="2.7109375" style="148" bestFit="1" customWidth="1"/>
    <col min="5381" max="5381" width="8.42578125" style="148" bestFit="1" customWidth="1"/>
    <col min="5382" max="5382" width="2.7109375" style="148" bestFit="1" customWidth="1"/>
    <col min="5383" max="5383" width="28.140625" style="148" bestFit="1" customWidth="1"/>
    <col min="5384" max="5384" width="2.7109375" style="148" bestFit="1" customWidth="1"/>
    <col min="5385" max="5385" width="10" style="148" bestFit="1" customWidth="1"/>
    <col min="5386" max="5386" width="2.7109375" style="148" customWidth="1"/>
    <col min="5387" max="5387" width="5.28515625" style="148" bestFit="1" customWidth="1"/>
    <col min="5388" max="5632" width="8.85546875" style="148"/>
    <col min="5633" max="5633" width="28.140625" style="148" bestFit="1" customWidth="1"/>
    <col min="5634" max="5634" width="9.7109375" style="148" customWidth="1"/>
    <col min="5635" max="5635" width="16.7109375" style="148" bestFit="1" customWidth="1"/>
    <col min="5636" max="5636" width="2.7109375" style="148" bestFit="1" customWidth="1"/>
    <col min="5637" max="5637" width="8.42578125" style="148" bestFit="1" customWidth="1"/>
    <col min="5638" max="5638" width="2.7109375" style="148" bestFit="1" customWidth="1"/>
    <col min="5639" max="5639" width="28.140625" style="148" bestFit="1" customWidth="1"/>
    <col min="5640" max="5640" width="2.7109375" style="148" bestFit="1" customWidth="1"/>
    <col min="5641" max="5641" width="10" style="148" bestFit="1" customWidth="1"/>
    <col min="5642" max="5642" width="2.7109375" style="148" customWidth="1"/>
    <col min="5643" max="5643" width="5.28515625" style="148" bestFit="1" customWidth="1"/>
    <col min="5644" max="5888" width="8.85546875" style="148"/>
    <col min="5889" max="5889" width="28.140625" style="148" bestFit="1" customWidth="1"/>
    <col min="5890" max="5890" width="9.7109375" style="148" customWidth="1"/>
    <col min="5891" max="5891" width="16.7109375" style="148" bestFit="1" customWidth="1"/>
    <col min="5892" max="5892" width="2.7109375" style="148" bestFit="1" customWidth="1"/>
    <col min="5893" max="5893" width="8.42578125" style="148" bestFit="1" customWidth="1"/>
    <col min="5894" max="5894" width="2.7109375" style="148" bestFit="1" customWidth="1"/>
    <col min="5895" max="5895" width="28.140625" style="148" bestFit="1" customWidth="1"/>
    <col min="5896" max="5896" width="2.7109375" style="148" bestFit="1" customWidth="1"/>
    <col min="5897" max="5897" width="10" style="148" bestFit="1" customWidth="1"/>
    <col min="5898" max="5898" width="2.7109375" style="148" customWidth="1"/>
    <col min="5899" max="5899" width="5.28515625" style="148" bestFit="1" customWidth="1"/>
    <col min="5900" max="6144" width="8.85546875" style="148"/>
    <col min="6145" max="6145" width="28.140625" style="148" bestFit="1" customWidth="1"/>
    <col min="6146" max="6146" width="9.7109375" style="148" customWidth="1"/>
    <col min="6147" max="6147" width="16.7109375" style="148" bestFit="1" customWidth="1"/>
    <col min="6148" max="6148" width="2.7109375" style="148" bestFit="1" customWidth="1"/>
    <col min="6149" max="6149" width="8.42578125" style="148" bestFit="1" customWidth="1"/>
    <col min="6150" max="6150" width="2.7109375" style="148" bestFit="1" customWidth="1"/>
    <col min="6151" max="6151" width="28.140625" style="148" bestFit="1" customWidth="1"/>
    <col min="6152" max="6152" width="2.7109375" style="148" bestFit="1" customWidth="1"/>
    <col min="6153" max="6153" width="10" style="148" bestFit="1" customWidth="1"/>
    <col min="6154" max="6154" width="2.7109375" style="148" customWidth="1"/>
    <col min="6155" max="6155" width="5.28515625" style="148" bestFit="1" customWidth="1"/>
    <col min="6156" max="6400" width="8.85546875" style="148"/>
    <col min="6401" max="6401" width="28.140625" style="148" bestFit="1" customWidth="1"/>
    <col min="6402" max="6402" width="9.7109375" style="148" customWidth="1"/>
    <col min="6403" max="6403" width="16.7109375" style="148" bestFit="1" customWidth="1"/>
    <col min="6404" max="6404" width="2.7109375" style="148" bestFit="1" customWidth="1"/>
    <col min="6405" max="6405" width="8.42578125" style="148" bestFit="1" customWidth="1"/>
    <col min="6406" max="6406" width="2.7109375" style="148" bestFit="1" customWidth="1"/>
    <col min="6407" max="6407" width="28.140625" style="148" bestFit="1" customWidth="1"/>
    <col min="6408" max="6408" width="2.7109375" style="148" bestFit="1" customWidth="1"/>
    <col min="6409" max="6409" width="10" style="148" bestFit="1" customWidth="1"/>
    <col min="6410" max="6410" width="2.7109375" style="148" customWidth="1"/>
    <col min="6411" max="6411" width="5.28515625" style="148" bestFit="1" customWidth="1"/>
    <col min="6412" max="6656" width="8.85546875" style="148"/>
    <col min="6657" max="6657" width="28.140625" style="148" bestFit="1" customWidth="1"/>
    <col min="6658" max="6658" width="9.7109375" style="148" customWidth="1"/>
    <col min="6659" max="6659" width="16.7109375" style="148" bestFit="1" customWidth="1"/>
    <col min="6660" max="6660" width="2.7109375" style="148" bestFit="1" customWidth="1"/>
    <col min="6661" max="6661" width="8.42578125" style="148" bestFit="1" customWidth="1"/>
    <col min="6662" max="6662" width="2.7109375" style="148" bestFit="1" customWidth="1"/>
    <col min="6663" max="6663" width="28.140625" style="148" bestFit="1" customWidth="1"/>
    <col min="6664" max="6664" width="2.7109375" style="148" bestFit="1" customWidth="1"/>
    <col min="6665" max="6665" width="10" style="148" bestFit="1" customWidth="1"/>
    <col min="6666" max="6666" width="2.7109375" style="148" customWidth="1"/>
    <col min="6667" max="6667" width="5.28515625" style="148" bestFit="1" customWidth="1"/>
    <col min="6668" max="6912" width="8.85546875" style="148"/>
    <col min="6913" max="6913" width="28.140625" style="148" bestFit="1" customWidth="1"/>
    <col min="6914" max="6914" width="9.7109375" style="148" customWidth="1"/>
    <col min="6915" max="6915" width="16.7109375" style="148" bestFit="1" customWidth="1"/>
    <col min="6916" max="6916" width="2.7109375" style="148" bestFit="1" customWidth="1"/>
    <col min="6917" max="6917" width="8.42578125" style="148" bestFit="1" customWidth="1"/>
    <col min="6918" max="6918" width="2.7109375" style="148" bestFit="1" customWidth="1"/>
    <col min="6919" max="6919" width="28.140625" style="148" bestFit="1" customWidth="1"/>
    <col min="6920" max="6920" width="2.7109375" style="148" bestFit="1" customWidth="1"/>
    <col min="6921" max="6921" width="10" style="148" bestFit="1" customWidth="1"/>
    <col min="6922" max="6922" width="2.7109375" style="148" customWidth="1"/>
    <col min="6923" max="6923" width="5.28515625" style="148" bestFit="1" customWidth="1"/>
    <col min="6924" max="7168" width="8.85546875" style="148"/>
    <col min="7169" max="7169" width="28.140625" style="148" bestFit="1" customWidth="1"/>
    <col min="7170" max="7170" width="9.7109375" style="148" customWidth="1"/>
    <col min="7171" max="7171" width="16.7109375" style="148" bestFit="1" customWidth="1"/>
    <col min="7172" max="7172" width="2.7109375" style="148" bestFit="1" customWidth="1"/>
    <col min="7173" max="7173" width="8.42578125" style="148" bestFit="1" customWidth="1"/>
    <col min="7174" max="7174" width="2.7109375" style="148" bestFit="1" customWidth="1"/>
    <col min="7175" max="7175" width="28.140625" style="148" bestFit="1" customWidth="1"/>
    <col min="7176" max="7176" width="2.7109375" style="148" bestFit="1" customWidth="1"/>
    <col min="7177" max="7177" width="10" style="148" bestFit="1" customWidth="1"/>
    <col min="7178" max="7178" width="2.7109375" style="148" customWidth="1"/>
    <col min="7179" max="7179" width="5.28515625" style="148" bestFit="1" customWidth="1"/>
    <col min="7180" max="7424" width="8.85546875" style="148"/>
    <col min="7425" max="7425" width="28.140625" style="148" bestFit="1" customWidth="1"/>
    <col min="7426" max="7426" width="9.7109375" style="148" customWidth="1"/>
    <col min="7427" max="7427" width="16.7109375" style="148" bestFit="1" customWidth="1"/>
    <col min="7428" max="7428" width="2.7109375" style="148" bestFit="1" customWidth="1"/>
    <col min="7429" max="7429" width="8.42578125" style="148" bestFit="1" customWidth="1"/>
    <col min="7430" max="7430" width="2.7109375" style="148" bestFit="1" customWidth="1"/>
    <col min="7431" max="7431" width="28.140625" style="148" bestFit="1" customWidth="1"/>
    <col min="7432" max="7432" width="2.7109375" style="148" bestFit="1" customWidth="1"/>
    <col min="7433" max="7433" width="10" style="148" bestFit="1" customWidth="1"/>
    <col min="7434" max="7434" width="2.7109375" style="148" customWidth="1"/>
    <col min="7435" max="7435" width="5.28515625" style="148" bestFit="1" customWidth="1"/>
    <col min="7436" max="7680" width="8.85546875" style="148"/>
    <col min="7681" max="7681" width="28.140625" style="148" bestFit="1" customWidth="1"/>
    <col min="7682" max="7682" width="9.7109375" style="148" customWidth="1"/>
    <col min="7683" max="7683" width="16.7109375" style="148" bestFit="1" customWidth="1"/>
    <col min="7684" max="7684" width="2.7109375" style="148" bestFit="1" customWidth="1"/>
    <col min="7685" max="7685" width="8.42578125" style="148" bestFit="1" customWidth="1"/>
    <col min="7686" max="7686" width="2.7109375" style="148" bestFit="1" customWidth="1"/>
    <col min="7687" max="7687" width="28.140625" style="148" bestFit="1" customWidth="1"/>
    <col min="7688" max="7688" width="2.7109375" style="148" bestFit="1" customWidth="1"/>
    <col min="7689" max="7689" width="10" style="148" bestFit="1" customWidth="1"/>
    <col min="7690" max="7690" width="2.7109375" style="148" customWidth="1"/>
    <col min="7691" max="7691" width="5.28515625" style="148" bestFit="1" customWidth="1"/>
    <col min="7692" max="7936" width="8.85546875" style="148"/>
    <col min="7937" max="7937" width="28.140625" style="148" bestFit="1" customWidth="1"/>
    <col min="7938" max="7938" width="9.7109375" style="148" customWidth="1"/>
    <col min="7939" max="7939" width="16.7109375" style="148" bestFit="1" customWidth="1"/>
    <col min="7940" max="7940" width="2.7109375" style="148" bestFit="1" customWidth="1"/>
    <col min="7941" max="7941" width="8.42578125" style="148" bestFit="1" customWidth="1"/>
    <col min="7942" max="7942" width="2.7109375" style="148" bestFit="1" customWidth="1"/>
    <col min="7943" max="7943" width="28.140625" style="148" bestFit="1" customWidth="1"/>
    <col min="7944" max="7944" width="2.7109375" style="148" bestFit="1" customWidth="1"/>
    <col min="7945" max="7945" width="10" style="148" bestFit="1" customWidth="1"/>
    <col min="7946" max="7946" width="2.7109375" style="148" customWidth="1"/>
    <col min="7947" max="7947" width="5.28515625" style="148" bestFit="1" customWidth="1"/>
    <col min="7948" max="8192" width="8.85546875" style="148"/>
    <col min="8193" max="8193" width="28.140625" style="148" bestFit="1" customWidth="1"/>
    <col min="8194" max="8194" width="9.7109375" style="148" customWidth="1"/>
    <col min="8195" max="8195" width="16.7109375" style="148" bestFit="1" customWidth="1"/>
    <col min="8196" max="8196" width="2.7109375" style="148" bestFit="1" customWidth="1"/>
    <col min="8197" max="8197" width="8.42578125" style="148" bestFit="1" customWidth="1"/>
    <col min="8198" max="8198" width="2.7109375" style="148" bestFit="1" customWidth="1"/>
    <col min="8199" max="8199" width="28.140625" style="148" bestFit="1" customWidth="1"/>
    <col min="8200" max="8200" width="2.7109375" style="148" bestFit="1" customWidth="1"/>
    <col min="8201" max="8201" width="10" style="148" bestFit="1" customWidth="1"/>
    <col min="8202" max="8202" width="2.7109375" style="148" customWidth="1"/>
    <col min="8203" max="8203" width="5.28515625" style="148" bestFit="1" customWidth="1"/>
    <col min="8204" max="8448" width="8.85546875" style="148"/>
    <col min="8449" max="8449" width="28.140625" style="148" bestFit="1" customWidth="1"/>
    <col min="8450" max="8450" width="9.7109375" style="148" customWidth="1"/>
    <col min="8451" max="8451" width="16.7109375" style="148" bestFit="1" customWidth="1"/>
    <col min="8452" max="8452" width="2.7109375" style="148" bestFit="1" customWidth="1"/>
    <col min="8453" max="8453" width="8.42578125" style="148" bestFit="1" customWidth="1"/>
    <col min="8454" max="8454" width="2.7109375" style="148" bestFit="1" customWidth="1"/>
    <col min="8455" max="8455" width="28.140625" style="148" bestFit="1" customWidth="1"/>
    <col min="8456" max="8456" width="2.7109375" style="148" bestFit="1" customWidth="1"/>
    <col min="8457" max="8457" width="10" style="148" bestFit="1" customWidth="1"/>
    <col min="8458" max="8458" width="2.7109375" style="148" customWidth="1"/>
    <col min="8459" max="8459" width="5.28515625" style="148" bestFit="1" customWidth="1"/>
    <col min="8460" max="8704" width="8.85546875" style="148"/>
    <col min="8705" max="8705" width="28.140625" style="148" bestFit="1" customWidth="1"/>
    <col min="8706" max="8706" width="9.7109375" style="148" customWidth="1"/>
    <col min="8707" max="8707" width="16.7109375" style="148" bestFit="1" customWidth="1"/>
    <col min="8708" max="8708" width="2.7109375" style="148" bestFit="1" customWidth="1"/>
    <col min="8709" max="8709" width="8.42578125" style="148" bestFit="1" customWidth="1"/>
    <col min="8710" max="8710" width="2.7109375" style="148" bestFit="1" customWidth="1"/>
    <col min="8711" max="8711" width="28.140625" style="148" bestFit="1" customWidth="1"/>
    <col min="8712" max="8712" width="2.7109375" style="148" bestFit="1" customWidth="1"/>
    <col min="8713" max="8713" width="10" style="148" bestFit="1" customWidth="1"/>
    <col min="8714" max="8714" width="2.7109375" style="148" customWidth="1"/>
    <col min="8715" max="8715" width="5.28515625" style="148" bestFit="1" customWidth="1"/>
    <col min="8716" max="8960" width="8.85546875" style="148"/>
    <col min="8961" max="8961" width="28.140625" style="148" bestFit="1" customWidth="1"/>
    <col min="8962" max="8962" width="9.7109375" style="148" customWidth="1"/>
    <col min="8963" max="8963" width="16.7109375" style="148" bestFit="1" customWidth="1"/>
    <col min="8964" max="8964" width="2.7109375" style="148" bestFit="1" customWidth="1"/>
    <col min="8965" max="8965" width="8.42578125" style="148" bestFit="1" customWidth="1"/>
    <col min="8966" max="8966" width="2.7109375" style="148" bestFit="1" customWidth="1"/>
    <col min="8967" max="8967" width="28.140625" style="148" bestFit="1" customWidth="1"/>
    <col min="8968" max="8968" width="2.7109375" style="148" bestFit="1" customWidth="1"/>
    <col min="8969" max="8969" width="10" style="148" bestFit="1" customWidth="1"/>
    <col min="8970" max="8970" width="2.7109375" style="148" customWidth="1"/>
    <col min="8971" max="8971" width="5.28515625" style="148" bestFit="1" customWidth="1"/>
    <col min="8972" max="9216" width="8.85546875" style="148"/>
    <col min="9217" max="9217" width="28.140625" style="148" bestFit="1" customWidth="1"/>
    <col min="9218" max="9218" width="9.7109375" style="148" customWidth="1"/>
    <col min="9219" max="9219" width="16.7109375" style="148" bestFit="1" customWidth="1"/>
    <col min="9220" max="9220" width="2.7109375" style="148" bestFit="1" customWidth="1"/>
    <col min="9221" max="9221" width="8.42578125" style="148" bestFit="1" customWidth="1"/>
    <col min="9222" max="9222" width="2.7109375" style="148" bestFit="1" customWidth="1"/>
    <col min="9223" max="9223" width="28.140625" style="148" bestFit="1" customWidth="1"/>
    <col min="9224" max="9224" width="2.7109375" style="148" bestFit="1" customWidth="1"/>
    <col min="9225" max="9225" width="10" style="148" bestFit="1" customWidth="1"/>
    <col min="9226" max="9226" width="2.7109375" style="148" customWidth="1"/>
    <col min="9227" max="9227" width="5.28515625" style="148" bestFit="1" customWidth="1"/>
    <col min="9228" max="9472" width="8.85546875" style="148"/>
    <col min="9473" max="9473" width="28.140625" style="148" bestFit="1" customWidth="1"/>
    <col min="9474" max="9474" width="9.7109375" style="148" customWidth="1"/>
    <col min="9475" max="9475" width="16.7109375" style="148" bestFit="1" customWidth="1"/>
    <col min="9476" max="9476" width="2.7109375" style="148" bestFit="1" customWidth="1"/>
    <col min="9477" max="9477" width="8.42578125" style="148" bestFit="1" customWidth="1"/>
    <col min="9478" max="9478" width="2.7109375" style="148" bestFit="1" customWidth="1"/>
    <col min="9479" max="9479" width="28.140625" style="148" bestFit="1" customWidth="1"/>
    <col min="9480" max="9480" width="2.7109375" style="148" bestFit="1" customWidth="1"/>
    <col min="9481" max="9481" width="10" style="148" bestFit="1" customWidth="1"/>
    <col min="9482" max="9482" width="2.7109375" style="148" customWidth="1"/>
    <col min="9483" max="9483" width="5.28515625" style="148" bestFit="1" customWidth="1"/>
    <col min="9484" max="9728" width="8.85546875" style="148"/>
    <col min="9729" max="9729" width="28.140625" style="148" bestFit="1" customWidth="1"/>
    <col min="9730" max="9730" width="9.7109375" style="148" customWidth="1"/>
    <col min="9731" max="9731" width="16.7109375" style="148" bestFit="1" customWidth="1"/>
    <col min="9732" max="9732" width="2.7109375" style="148" bestFit="1" customWidth="1"/>
    <col min="9733" max="9733" width="8.42578125" style="148" bestFit="1" customWidth="1"/>
    <col min="9734" max="9734" width="2.7109375" style="148" bestFit="1" customWidth="1"/>
    <col min="9735" max="9735" width="28.140625" style="148" bestFit="1" customWidth="1"/>
    <col min="9736" max="9736" width="2.7109375" style="148" bestFit="1" customWidth="1"/>
    <col min="9737" max="9737" width="10" style="148" bestFit="1" customWidth="1"/>
    <col min="9738" max="9738" width="2.7109375" style="148" customWidth="1"/>
    <col min="9739" max="9739" width="5.28515625" style="148" bestFit="1" customWidth="1"/>
    <col min="9740" max="9984" width="8.85546875" style="148"/>
    <col min="9985" max="9985" width="28.140625" style="148" bestFit="1" customWidth="1"/>
    <col min="9986" max="9986" width="9.7109375" style="148" customWidth="1"/>
    <col min="9987" max="9987" width="16.7109375" style="148" bestFit="1" customWidth="1"/>
    <col min="9988" max="9988" width="2.7109375" style="148" bestFit="1" customWidth="1"/>
    <col min="9989" max="9989" width="8.42578125" style="148" bestFit="1" customWidth="1"/>
    <col min="9990" max="9990" width="2.7109375" style="148" bestFit="1" customWidth="1"/>
    <col min="9991" max="9991" width="28.140625" style="148" bestFit="1" customWidth="1"/>
    <col min="9992" max="9992" width="2.7109375" style="148" bestFit="1" customWidth="1"/>
    <col min="9993" max="9993" width="10" style="148" bestFit="1" customWidth="1"/>
    <col min="9994" max="9994" width="2.7109375" style="148" customWidth="1"/>
    <col min="9995" max="9995" width="5.28515625" style="148" bestFit="1" customWidth="1"/>
    <col min="9996" max="10240" width="8.85546875" style="148"/>
    <col min="10241" max="10241" width="28.140625" style="148" bestFit="1" customWidth="1"/>
    <col min="10242" max="10242" width="9.7109375" style="148" customWidth="1"/>
    <col min="10243" max="10243" width="16.7109375" style="148" bestFit="1" customWidth="1"/>
    <col min="10244" max="10244" width="2.7109375" style="148" bestFit="1" customWidth="1"/>
    <col min="10245" max="10245" width="8.42578125" style="148" bestFit="1" customWidth="1"/>
    <col min="10246" max="10246" width="2.7109375" style="148" bestFit="1" customWidth="1"/>
    <col min="10247" max="10247" width="28.140625" style="148" bestFit="1" customWidth="1"/>
    <col min="10248" max="10248" width="2.7109375" style="148" bestFit="1" customWidth="1"/>
    <col min="10249" max="10249" width="10" style="148" bestFit="1" customWidth="1"/>
    <col min="10250" max="10250" width="2.7109375" style="148" customWidth="1"/>
    <col min="10251" max="10251" width="5.28515625" style="148" bestFit="1" customWidth="1"/>
    <col min="10252" max="10496" width="8.85546875" style="148"/>
    <col min="10497" max="10497" width="28.140625" style="148" bestFit="1" customWidth="1"/>
    <col min="10498" max="10498" width="9.7109375" style="148" customWidth="1"/>
    <col min="10499" max="10499" width="16.7109375" style="148" bestFit="1" customWidth="1"/>
    <col min="10500" max="10500" width="2.7109375" style="148" bestFit="1" customWidth="1"/>
    <col min="10501" max="10501" width="8.42578125" style="148" bestFit="1" customWidth="1"/>
    <col min="10502" max="10502" width="2.7109375" style="148" bestFit="1" customWidth="1"/>
    <col min="10503" max="10503" width="28.140625" style="148" bestFit="1" customWidth="1"/>
    <col min="10504" max="10504" width="2.7109375" style="148" bestFit="1" customWidth="1"/>
    <col min="10505" max="10505" width="10" style="148" bestFit="1" customWidth="1"/>
    <col min="10506" max="10506" width="2.7109375" style="148" customWidth="1"/>
    <col min="10507" max="10507" width="5.28515625" style="148" bestFit="1" customWidth="1"/>
    <col min="10508" max="10752" width="8.85546875" style="148"/>
    <col min="10753" max="10753" width="28.140625" style="148" bestFit="1" customWidth="1"/>
    <col min="10754" max="10754" width="9.7109375" style="148" customWidth="1"/>
    <col min="10755" max="10755" width="16.7109375" style="148" bestFit="1" customWidth="1"/>
    <col min="10756" max="10756" width="2.7109375" style="148" bestFit="1" customWidth="1"/>
    <col min="10757" max="10757" width="8.42578125" style="148" bestFit="1" customWidth="1"/>
    <col min="10758" max="10758" width="2.7109375" style="148" bestFit="1" customWidth="1"/>
    <col min="10759" max="10759" width="28.140625" style="148" bestFit="1" customWidth="1"/>
    <col min="10760" max="10760" width="2.7109375" style="148" bestFit="1" customWidth="1"/>
    <col min="10761" max="10761" width="10" style="148" bestFit="1" customWidth="1"/>
    <col min="10762" max="10762" width="2.7109375" style="148" customWidth="1"/>
    <col min="10763" max="10763" width="5.28515625" style="148" bestFit="1" customWidth="1"/>
    <col min="10764" max="11008" width="8.85546875" style="148"/>
    <col min="11009" max="11009" width="28.140625" style="148" bestFit="1" customWidth="1"/>
    <col min="11010" max="11010" width="9.7109375" style="148" customWidth="1"/>
    <col min="11011" max="11011" width="16.7109375" style="148" bestFit="1" customWidth="1"/>
    <col min="11012" max="11012" width="2.7109375" style="148" bestFit="1" customWidth="1"/>
    <col min="11013" max="11013" width="8.42578125" style="148" bestFit="1" customWidth="1"/>
    <col min="11014" max="11014" width="2.7109375" style="148" bestFit="1" customWidth="1"/>
    <col min="11015" max="11015" width="28.140625" style="148" bestFit="1" customWidth="1"/>
    <col min="11016" max="11016" width="2.7109375" style="148" bestFit="1" customWidth="1"/>
    <col min="11017" max="11017" width="10" style="148" bestFit="1" customWidth="1"/>
    <col min="11018" max="11018" width="2.7109375" style="148" customWidth="1"/>
    <col min="11019" max="11019" width="5.28515625" style="148" bestFit="1" customWidth="1"/>
    <col min="11020" max="11264" width="8.85546875" style="148"/>
    <col min="11265" max="11265" width="28.140625" style="148" bestFit="1" customWidth="1"/>
    <col min="11266" max="11266" width="9.7109375" style="148" customWidth="1"/>
    <col min="11267" max="11267" width="16.7109375" style="148" bestFit="1" customWidth="1"/>
    <col min="11268" max="11268" width="2.7109375" style="148" bestFit="1" customWidth="1"/>
    <col min="11269" max="11269" width="8.42578125" style="148" bestFit="1" customWidth="1"/>
    <col min="11270" max="11270" width="2.7109375" style="148" bestFit="1" customWidth="1"/>
    <col min="11271" max="11271" width="28.140625" style="148" bestFit="1" customWidth="1"/>
    <col min="11272" max="11272" width="2.7109375" style="148" bestFit="1" customWidth="1"/>
    <col min="11273" max="11273" width="10" style="148" bestFit="1" customWidth="1"/>
    <col min="11274" max="11274" width="2.7109375" style="148" customWidth="1"/>
    <col min="11275" max="11275" width="5.28515625" style="148" bestFit="1" customWidth="1"/>
    <col min="11276" max="11520" width="8.85546875" style="148"/>
    <col min="11521" max="11521" width="28.140625" style="148" bestFit="1" customWidth="1"/>
    <col min="11522" max="11522" width="9.7109375" style="148" customWidth="1"/>
    <col min="11523" max="11523" width="16.7109375" style="148" bestFit="1" customWidth="1"/>
    <col min="11524" max="11524" width="2.7109375" style="148" bestFit="1" customWidth="1"/>
    <col min="11525" max="11525" width="8.42578125" style="148" bestFit="1" customWidth="1"/>
    <col min="11526" max="11526" width="2.7109375" style="148" bestFit="1" customWidth="1"/>
    <col min="11527" max="11527" width="28.140625" style="148" bestFit="1" customWidth="1"/>
    <col min="11528" max="11528" width="2.7109375" style="148" bestFit="1" customWidth="1"/>
    <col min="11529" max="11529" width="10" style="148" bestFit="1" customWidth="1"/>
    <col min="11530" max="11530" width="2.7109375" style="148" customWidth="1"/>
    <col min="11531" max="11531" width="5.28515625" style="148" bestFit="1" customWidth="1"/>
    <col min="11532" max="11776" width="8.85546875" style="148"/>
    <col min="11777" max="11777" width="28.140625" style="148" bestFit="1" customWidth="1"/>
    <col min="11778" max="11778" width="9.7109375" style="148" customWidth="1"/>
    <col min="11779" max="11779" width="16.7109375" style="148" bestFit="1" customWidth="1"/>
    <col min="11780" max="11780" width="2.7109375" style="148" bestFit="1" customWidth="1"/>
    <col min="11781" max="11781" width="8.42578125" style="148" bestFit="1" customWidth="1"/>
    <col min="11782" max="11782" width="2.7109375" style="148" bestFit="1" customWidth="1"/>
    <col min="11783" max="11783" width="28.140625" style="148" bestFit="1" customWidth="1"/>
    <col min="11784" max="11784" width="2.7109375" style="148" bestFit="1" customWidth="1"/>
    <col min="11785" max="11785" width="10" style="148" bestFit="1" customWidth="1"/>
    <col min="11786" max="11786" width="2.7109375" style="148" customWidth="1"/>
    <col min="11787" max="11787" width="5.28515625" style="148" bestFit="1" customWidth="1"/>
    <col min="11788" max="12032" width="8.85546875" style="148"/>
    <col min="12033" max="12033" width="28.140625" style="148" bestFit="1" customWidth="1"/>
    <col min="12034" max="12034" width="9.7109375" style="148" customWidth="1"/>
    <col min="12035" max="12035" width="16.7109375" style="148" bestFit="1" customWidth="1"/>
    <col min="12036" max="12036" width="2.7109375" style="148" bestFit="1" customWidth="1"/>
    <col min="12037" max="12037" width="8.42578125" style="148" bestFit="1" customWidth="1"/>
    <col min="12038" max="12038" width="2.7109375" style="148" bestFit="1" customWidth="1"/>
    <col min="12039" max="12039" width="28.140625" style="148" bestFit="1" customWidth="1"/>
    <col min="12040" max="12040" width="2.7109375" style="148" bestFit="1" customWidth="1"/>
    <col min="12041" max="12041" width="10" style="148" bestFit="1" customWidth="1"/>
    <col min="12042" max="12042" width="2.7109375" style="148" customWidth="1"/>
    <col min="12043" max="12043" width="5.28515625" style="148" bestFit="1" customWidth="1"/>
    <col min="12044" max="12288" width="8.85546875" style="148"/>
    <col min="12289" max="12289" width="28.140625" style="148" bestFit="1" customWidth="1"/>
    <col min="12290" max="12290" width="9.7109375" style="148" customWidth="1"/>
    <col min="12291" max="12291" width="16.7109375" style="148" bestFit="1" customWidth="1"/>
    <col min="12292" max="12292" width="2.7109375" style="148" bestFit="1" customWidth="1"/>
    <col min="12293" max="12293" width="8.42578125" style="148" bestFit="1" customWidth="1"/>
    <col min="12294" max="12294" width="2.7109375" style="148" bestFit="1" customWidth="1"/>
    <col min="12295" max="12295" width="28.140625" style="148" bestFit="1" customWidth="1"/>
    <col min="12296" max="12296" width="2.7109375" style="148" bestFit="1" customWidth="1"/>
    <col min="12297" max="12297" width="10" style="148" bestFit="1" customWidth="1"/>
    <col min="12298" max="12298" width="2.7109375" style="148" customWidth="1"/>
    <col min="12299" max="12299" width="5.28515625" style="148" bestFit="1" customWidth="1"/>
    <col min="12300" max="12544" width="8.85546875" style="148"/>
    <col min="12545" max="12545" width="28.140625" style="148" bestFit="1" customWidth="1"/>
    <col min="12546" max="12546" width="9.7109375" style="148" customWidth="1"/>
    <col min="12547" max="12547" width="16.7109375" style="148" bestFit="1" customWidth="1"/>
    <col min="12548" max="12548" width="2.7109375" style="148" bestFit="1" customWidth="1"/>
    <col min="12549" max="12549" width="8.42578125" style="148" bestFit="1" customWidth="1"/>
    <col min="12550" max="12550" width="2.7109375" style="148" bestFit="1" customWidth="1"/>
    <col min="12551" max="12551" width="28.140625" style="148" bestFit="1" customWidth="1"/>
    <col min="12552" max="12552" width="2.7109375" style="148" bestFit="1" customWidth="1"/>
    <col min="12553" max="12553" width="10" style="148" bestFit="1" customWidth="1"/>
    <col min="12554" max="12554" width="2.7109375" style="148" customWidth="1"/>
    <col min="12555" max="12555" width="5.28515625" style="148" bestFit="1" customWidth="1"/>
    <col min="12556" max="12800" width="8.85546875" style="148"/>
    <col min="12801" max="12801" width="28.140625" style="148" bestFit="1" customWidth="1"/>
    <col min="12802" max="12802" width="9.7109375" style="148" customWidth="1"/>
    <col min="12803" max="12803" width="16.7109375" style="148" bestFit="1" customWidth="1"/>
    <col min="12804" max="12804" width="2.7109375" style="148" bestFit="1" customWidth="1"/>
    <col min="12805" max="12805" width="8.42578125" style="148" bestFit="1" customWidth="1"/>
    <col min="12806" max="12806" width="2.7109375" style="148" bestFit="1" customWidth="1"/>
    <col min="12807" max="12807" width="28.140625" style="148" bestFit="1" customWidth="1"/>
    <col min="12808" max="12808" width="2.7109375" style="148" bestFit="1" customWidth="1"/>
    <col min="12809" max="12809" width="10" style="148" bestFit="1" customWidth="1"/>
    <col min="12810" max="12810" width="2.7109375" style="148" customWidth="1"/>
    <col min="12811" max="12811" width="5.28515625" style="148" bestFit="1" customWidth="1"/>
    <col min="12812" max="13056" width="8.85546875" style="148"/>
    <col min="13057" max="13057" width="28.140625" style="148" bestFit="1" customWidth="1"/>
    <col min="13058" max="13058" width="9.7109375" style="148" customWidth="1"/>
    <col min="13059" max="13059" width="16.7109375" style="148" bestFit="1" customWidth="1"/>
    <col min="13060" max="13060" width="2.7109375" style="148" bestFit="1" customWidth="1"/>
    <col min="13061" max="13061" width="8.42578125" style="148" bestFit="1" customWidth="1"/>
    <col min="13062" max="13062" width="2.7109375" style="148" bestFit="1" customWidth="1"/>
    <col min="13063" max="13063" width="28.140625" style="148" bestFit="1" customWidth="1"/>
    <col min="13064" max="13064" width="2.7109375" style="148" bestFit="1" customWidth="1"/>
    <col min="13065" max="13065" width="10" style="148" bestFit="1" customWidth="1"/>
    <col min="13066" max="13066" width="2.7109375" style="148" customWidth="1"/>
    <col min="13067" max="13067" width="5.28515625" style="148" bestFit="1" customWidth="1"/>
    <col min="13068" max="13312" width="8.85546875" style="148"/>
    <col min="13313" max="13313" width="28.140625" style="148" bestFit="1" customWidth="1"/>
    <col min="13314" max="13314" width="9.7109375" style="148" customWidth="1"/>
    <col min="13315" max="13315" width="16.7109375" style="148" bestFit="1" customWidth="1"/>
    <col min="13316" max="13316" width="2.7109375" style="148" bestFit="1" customWidth="1"/>
    <col min="13317" max="13317" width="8.42578125" style="148" bestFit="1" customWidth="1"/>
    <col min="13318" max="13318" width="2.7109375" style="148" bestFit="1" customWidth="1"/>
    <col min="13319" max="13319" width="28.140625" style="148" bestFit="1" customWidth="1"/>
    <col min="13320" max="13320" width="2.7109375" style="148" bestFit="1" customWidth="1"/>
    <col min="13321" max="13321" width="10" style="148" bestFit="1" customWidth="1"/>
    <col min="13322" max="13322" width="2.7109375" style="148" customWidth="1"/>
    <col min="13323" max="13323" width="5.28515625" style="148" bestFit="1" customWidth="1"/>
    <col min="13324" max="13568" width="8.85546875" style="148"/>
    <col min="13569" max="13569" width="28.140625" style="148" bestFit="1" customWidth="1"/>
    <col min="13570" max="13570" width="9.7109375" style="148" customWidth="1"/>
    <col min="13571" max="13571" width="16.7109375" style="148" bestFit="1" customWidth="1"/>
    <col min="13572" max="13572" width="2.7109375" style="148" bestFit="1" customWidth="1"/>
    <col min="13573" max="13573" width="8.42578125" style="148" bestFit="1" customWidth="1"/>
    <col min="13574" max="13574" width="2.7109375" style="148" bestFit="1" customWidth="1"/>
    <col min="13575" max="13575" width="28.140625" style="148" bestFit="1" customWidth="1"/>
    <col min="13576" max="13576" width="2.7109375" style="148" bestFit="1" customWidth="1"/>
    <col min="13577" max="13577" width="10" style="148" bestFit="1" customWidth="1"/>
    <col min="13578" max="13578" width="2.7109375" style="148" customWidth="1"/>
    <col min="13579" max="13579" width="5.28515625" style="148" bestFit="1" customWidth="1"/>
    <col min="13580" max="13824" width="8.85546875" style="148"/>
    <col min="13825" max="13825" width="28.140625" style="148" bestFit="1" customWidth="1"/>
    <col min="13826" max="13826" width="9.7109375" style="148" customWidth="1"/>
    <col min="13827" max="13827" width="16.7109375" style="148" bestFit="1" customWidth="1"/>
    <col min="13828" max="13828" width="2.7109375" style="148" bestFit="1" customWidth="1"/>
    <col min="13829" max="13829" width="8.42578125" style="148" bestFit="1" customWidth="1"/>
    <col min="13830" max="13830" width="2.7109375" style="148" bestFit="1" customWidth="1"/>
    <col min="13831" max="13831" width="28.140625" style="148" bestFit="1" customWidth="1"/>
    <col min="13832" max="13832" width="2.7109375" style="148" bestFit="1" customWidth="1"/>
    <col min="13833" max="13833" width="10" style="148" bestFit="1" customWidth="1"/>
    <col min="13834" max="13834" width="2.7109375" style="148" customWidth="1"/>
    <col min="13835" max="13835" width="5.28515625" style="148" bestFit="1" customWidth="1"/>
    <col min="13836" max="14080" width="8.85546875" style="148"/>
    <col min="14081" max="14081" width="28.140625" style="148" bestFit="1" customWidth="1"/>
    <col min="14082" max="14082" width="9.7109375" style="148" customWidth="1"/>
    <col min="14083" max="14083" width="16.7109375" style="148" bestFit="1" customWidth="1"/>
    <col min="14084" max="14084" width="2.7109375" style="148" bestFit="1" customWidth="1"/>
    <col min="14085" max="14085" width="8.42578125" style="148" bestFit="1" customWidth="1"/>
    <col min="14086" max="14086" width="2.7109375" style="148" bestFit="1" customWidth="1"/>
    <col min="14087" max="14087" width="28.140625" style="148" bestFit="1" customWidth="1"/>
    <col min="14088" max="14088" width="2.7109375" style="148" bestFit="1" customWidth="1"/>
    <col min="14089" max="14089" width="10" style="148" bestFit="1" customWidth="1"/>
    <col min="14090" max="14090" width="2.7109375" style="148" customWidth="1"/>
    <col min="14091" max="14091" width="5.28515625" style="148" bestFit="1" customWidth="1"/>
    <col min="14092" max="14336" width="8.85546875" style="148"/>
    <col min="14337" max="14337" width="28.140625" style="148" bestFit="1" customWidth="1"/>
    <col min="14338" max="14338" width="9.7109375" style="148" customWidth="1"/>
    <col min="14339" max="14339" width="16.7109375" style="148" bestFit="1" customWidth="1"/>
    <col min="14340" max="14340" width="2.7109375" style="148" bestFit="1" customWidth="1"/>
    <col min="14341" max="14341" width="8.42578125" style="148" bestFit="1" customWidth="1"/>
    <col min="14342" max="14342" width="2.7109375" style="148" bestFit="1" customWidth="1"/>
    <col min="14343" max="14343" width="28.140625" style="148" bestFit="1" customWidth="1"/>
    <col min="14344" max="14344" width="2.7109375" style="148" bestFit="1" customWidth="1"/>
    <col min="14345" max="14345" width="10" style="148" bestFit="1" customWidth="1"/>
    <col min="14346" max="14346" width="2.7109375" style="148" customWidth="1"/>
    <col min="14347" max="14347" width="5.28515625" style="148" bestFit="1" customWidth="1"/>
    <col min="14348" max="14592" width="8.85546875" style="148"/>
    <col min="14593" max="14593" width="28.140625" style="148" bestFit="1" customWidth="1"/>
    <col min="14594" max="14594" width="9.7109375" style="148" customWidth="1"/>
    <col min="14595" max="14595" width="16.7109375" style="148" bestFit="1" customWidth="1"/>
    <col min="14596" max="14596" width="2.7109375" style="148" bestFit="1" customWidth="1"/>
    <col min="14597" max="14597" width="8.42578125" style="148" bestFit="1" customWidth="1"/>
    <col min="14598" max="14598" width="2.7109375" style="148" bestFit="1" customWidth="1"/>
    <col min="14599" max="14599" width="28.140625" style="148" bestFit="1" customWidth="1"/>
    <col min="14600" max="14600" width="2.7109375" style="148" bestFit="1" customWidth="1"/>
    <col min="14601" max="14601" width="10" style="148" bestFit="1" customWidth="1"/>
    <col min="14602" max="14602" width="2.7109375" style="148" customWidth="1"/>
    <col min="14603" max="14603" width="5.28515625" style="148" bestFit="1" customWidth="1"/>
    <col min="14604" max="14848" width="8.85546875" style="148"/>
    <col min="14849" max="14849" width="28.140625" style="148" bestFit="1" customWidth="1"/>
    <col min="14850" max="14850" width="9.7109375" style="148" customWidth="1"/>
    <col min="14851" max="14851" width="16.7109375" style="148" bestFit="1" customWidth="1"/>
    <col min="14852" max="14852" width="2.7109375" style="148" bestFit="1" customWidth="1"/>
    <col min="14853" max="14853" width="8.42578125" style="148" bestFit="1" customWidth="1"/>
    <col min="14854" max="14854" width="2.7109375" style="148" bestFit="1" customWidth="1"/>
    <col min="14855" max="14855" width="28.140625" style="148" bestFit="1" customWidth="1"/>
    <col min="14856" max="14856" width="2.7109375" style="148" bestFit="1" customWidth="1"/>
    <col min="14857" max="14857" width="10" style="148" bestFit="1" customWidth="1"/>
    <col min="14858" max="14858" width="2.7109375" style="148" customWidth="1"/>
    <col min="14859" max="14859" width="5.28515625" style="148" bestFit="1" customWidth="1"/>
    <col min="14860" max="15104" width="8.85546875" style="148"/>
    <col min="15105" max="15105" width="28.140625" style="148" bestFit="1" customWidth="1"/>
    <col min="15106" max="15106" width="9.7109375" style="148" customWidth="1"/>
    <col min="15107" max="15107" width="16.7109375" style="148" bestFit="1" customWidth="1"/>
    <col min="15108" max="15108" width="2.7109375" style="148" bestFit="1" customWidth="1"/>
    <col min="15109" max="15109" width="8.42578125" style="148" bestFit="1" customWidth="1"/>
    <col min="15110" max="15110" width="2.7109375" style="148" bestFit="1" customWidth="1"/>
    <col min="15111" max="15111" width="28.140625" style="148" bestFit="1" customWidth="1"/>
    <col min="15112" max="15112" width="2.7109375" style="148" bestFit="1" customWidth="1"/>
    <col min="15113" max="15113" width="10" style="148" bestFit="1" customWidth="1"/>
    <col min="15114" max="15114" width="2.7109375" style="148" customWidth="1"/>
    <col min="15115" max="15115" width="5.28515625" style="148" bestFit="1" customWidth="1"/>
    <col min="15116" max="15360" width="8.85546875" style="148"/>
    <col min="15361" max="15361" width="28.140625" style="148" bestFit="1" customWidth="1"/>
    <col min="15362" max="15362" width="9.7109375" style="148" customWidth="1"/>
    <col min="15363" max="15363" width="16.7109375" style="148" bestFit="1" customWidth="1"/>
    <col min="15364" max="15364" width="2.7109375" style="148" bestFit="1" customWidth="1"/>
    <col min="15365" max="15365" width="8.42578125" style="148" bestFit="1" customWidth="1"/>
    <col min="15366" max="15366" width="2.7109375" style="148" bestFit="1" customWidth="1"/>
    <col min="15367" max="15367" width="28.140625" style="148" bestFit="1" customWidth="1"/>
    <col min="15368" max="15368" width="2.7109375" style="148" bestFit="1" customWidth="1"/>
    <col min="15369" max="15369" width="10" style="148" bestFit="1" customWidth="1"/>
    <col min="15370" max="15370" width="2.7109375" style="148" customWidth="1"/>
    <col min="15371" max="15371" width="5.28515625" style="148" bestFit="1" customWidth="1"/>
    <col min="15372" max="15616" width="8.85546875" style="148"/>
    <col min="15617" max="15617" width="28.140625" style="148" bestFit="1" customWidth="1"/>
    <col min="15618" max="15618" width="9.7109375" style="148" customWidth="1"/>
    <col min="15619" max="15619" width="16.7109375" style="148" bestFit="1" customWidth="1"/>
    <col min="15620" max="15620" width="2.7109375" style="148" bestFit="1" customWidth="1"/>
    <col min="15621" max="15621" width="8.42578125" style="148" bestFit="1" customWidth="1"/>
    <col min="15622" max="15622" width="2.7109375" style="148" bestFit="1" customWidth="1"/>
    <col min="15623" max="15623" width="28.140625" style="148" bestFit="1" customWidth="1"/>
    <col min="15624" max="15624" width="2.7109375" style="148" bestFit="1" customWidth="1"/>
    <col min="15625" max="15625" width="10" style="148" bestFit="1" customWidth="1"/>
    <col min="15626" max="15626" width="2.7109375" style="148" customWidth="1"/>
    <col min="15627" max="15627" width="5.28515625" style="148" bestFit="1" customWidth="1"/>
    <col min="15628" max="15872" width="8.85546875" style="148"/>
    <col min="15873" max="15873" width="28.140625" style="148" bestFit="1" customWidth="1"/>
    <col min="15874" max="15874" width="9.7109375" style="148" customWidth="1"/>
    <col min="15875" max="15875" width="16.7109375" style="148" bestFit="1" customWidth="1"/>
    <col min="15876" max="15876" width="2.7109375" style="148" bestFit="1" customWidth="1"/>
    <col min="15877" max="15877" width="8.42578125" style="148" bestFit="1" customWidth="1"/>
    <col min="15878" max="15878" width="2.7109375" style="148" bestFit="1" customWidth="1"/>
    <col min="15879" max="15879" width="28.140625" style="148" bestFit="1" customWidth="1"/>
    <col min="15880" max="15880" width="2.7109375" style="148" bestFit="1" customWidth="1"/>
    <col min="15881" max="15881" width="10" style="148" bestFit="1" customWidth="1"/>
    <col min="15882" max="15882" width="2.7109375" style="148" customWidth="1"/>
    <col min="15883" max="15883" width="5.28515625" style="148" bestFit="1" customWidth="1"/>
    <col min="15884" max="16128" width="8.85546875" style="148"/>
    <col min="16129" max="16129" width="28.140625" style="148" bestFit="1" customWidth="1"/>
    <col min="16130" max="16130" width="9.7109375" style="148" customWidth="1"/>
    <col min="16131" max="16131" width="16.7109375" style="148" bestFit="1" customWidth="1"/>
    <col min="16132" max="16132" width="2.7109375" style="148" bestFit="1" customWidth="1"/>
    <col min="16133" max="16133" width="8.42578125" style="148" bestFit="1" customWidth="1"/>
    <col min="16134" max="16134" width="2.7109375" style="148" bestFit="1" customWidth="1"/>
    <col min="16135" max="16135" width="28.140625" style="148" bestFit="1" customWidth="1"/>
    <col min="16136" max="16136" width="2.7109375" style="148" bestFit="1" customWidth="1"/>
    <col min="16137" max="16137" width="10" style="148" bestFit="1" customWidth="1"/>
    <col min="16138" max="16138" width="2.7109375" style="148" customWidth="1"/>
    <col min="16139" max="16139" width="5.28515625" style="148" bestFit="1" customWidth="1"/>
    <col min="16140" max="16384" width="8.85546875" style="148"/>
  </cols>
  <sheetData>
    <row r="1" spans="1:11" x14ac:dyDescent="0.2">
      <c r="A1" s="147" t="s">
        <v>160</v>
      </c>
      <c r="B1" s="147"/>
    </row>
    <row r="2" spans="1:11" ht="15" x14ac:dyDescent="0.25">
      <c r="A2" s="149" t="s">
        <v>184</v>
      </c>
      <c r="B2" s="150">
        <v>1</v>
      </c>
    </row>
    <row r="3" spans="1:11" ht="15" x14ac:dyDescent="0.25">
      <c r="A3" s="149" t="s">
        <v>185</v>
      </c>
      <c r="B3" s="150">
        <v>0.3</v>
      </c>
    </row>
    <row r="4" spans="1:11" ht="15" x14ac:dyDescent="0.25">
      <c r="A4" s="149" t="s">
        <v>186</v>
      </c>
      <c r="B4" s="150"/>
    </row>
    <row r="5" spans="1:11" ht="15" x14ac:dyDescent="0.25">
      <c r="A5" s="149" t="s">
        <v>187</v>
      </c>
      <c r="B5" s="151">
        <v>116</v>
      </c>
    </row>
    <row r="6" spans="1:11" ht="15" x14ac:dyDescent="0.25">
      <c r="A6" s="149" t="s">
        <v>188</v>
      </c>
      <c r="B6" s="151"/>
    </row>
    <row r="7" spans="1:11" ht="15" x14ac:dyDescent="0.25">
      <c r="A7" s="149" t="s">
        <v>189</v>
      </c>
      <c r="B7" s="151"/>
    </row>
    <row r="8" spans="1:11" x14ac:dyDescent="0.2">
      <c r="C8" s="152" t="s">
        <v>190</v>
      </c>
      <c r="D8" s="153"/>
      <c r="E8" s="153"/>
      <c r="F8" s="153"/>
      <c r="G8" s="153"/>
      <c r="H8" s="153"/>
      <c r="I8" s="153"/>
      <c r="J8" s="153"/>
      <c r="K8" s="153"/>
    </row>
    <row r="9" spans="1:11" ht="15" x14ac:dyDescent="0.25">
      <c r="C9" s="149" t="str">
        <f>A2</f>
        <v>Original Price Rate</v>
      </c>
      <c r="D9" s="149"/>
      <c r="E9" s="150"/>
      <c r="F9" s="149"/>
      <c r="G9" s="149" t="str">
        <f>A5</f>
        <v>$ Original Price</v>
      </c>
      <c r="H9" s="149"/>
      <c r="I9" s="151"/>
      <c r="J9" s="149"/>
      <c r="K9" s="149" t="s">
        <v>176</v>
      </c>
    </row>
    <row r="10" spans="1:11" ht="15.75" thickBot="1" x14ac:dyDescent="0.3">
      <c r="C10" s="154" t="str">
        <f>A3</f>
        <v>Markdown Rate</v>
      </c>
      <c r="D10" s="154" t="s">
        <v>191</v>
      </c>
      <c r="E10" s="155"/>
      <c r="F10" s="154" t="s">
        <v>5</v>
      </c>
      <c r="G10" s="154" t="str">
        <f>A6</f>
        <v>$ Markdown From Original Price</v>
      </c>
      <c r="H10" s="154" t="s">
        <v>191</v>
      </c>
      <c r="I10" s="156"/>
      <c r="J10" s="154" t="s">
        <v>5</v>
      </c>
      <c r="K10" s="154" t="s">
        <v>175</v>
      </c>
    </row>
    <row r="11" spans="1:11" ht="15.75" thickTop="1" x14ac:dyDescent="0.25">
      <c r="C11" s="157" t="str">
        <f>A4</f>
        <v>Reduced Price Rate</v>
      </c>
      <c r="D11" s="157" t="s">
        <v>4</v>
      </c>
      <c r="E11" s="158"/>
      <c r="F11" s="157" t="s">
        <v>4</v>
      </c>
      <c r="G11" s="157" t="str">
        <f>A7</f>
        <v>$ Reduced Price</v>
      </c>
      <c r="H11" s="157" t="s">
        <v>4</v>
      </c>
      <c r="I11" s="159"/>
      <c r="J11" s="157" t="s">
        <v>4</v>
      </c>
      <c r="K11" s="157" t="s">
        <v>175</v>
      </c>
    </row>
    <row r="13" spans="1:11" x14ac:dyDescent="0.2"/>
  </sheetData>
  <pageMargins left="0.75" right="0.75" top="1" bottom="1" header="0.5" footer="0.5"/>
  <headerFooter alignWithMargins="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13"/>
  <sheetViews>
    <sheetView zoomScale="85" workbookViewId="0">
      <selection activeCell="A9" sqref="A9"/>
    </sheetView>
  </sheetViews>
  <sheetFormatPr defaultRowHeight="12.75" x14ac:dyDescent="0.2"/>
  <cols>
    <col min="1" max="1" width="28.140625" style="148" bestFit="1" customWidth="1"/>
    <col min="2" max="2" width="9.7109375" style="148" customWidth="1"/>
    <col min="3" max="3" width="16.7109375" style="148" bestFit="1" customWidth="1"/>
    <col min="4" max="4" width="2.7109375" style="148" bestFit="1" customWidth="1"/>
    <col min="5" max="5" width="8.42578125" style="148" bestFit="1" customWidth="1"/>
    <col min="6" max="6" width="2.7109375" style="148" bestFit="1" customWidth="1"/>
    <col min="7" max="7" width="28.140625" style="148" bestFit="1" customWidth="1"/>
    <col min="8" max="8" width="2.7109375" style="148" bestFit="1" customWidth="1"/>
    <col min="9" max="9" width="10" style="148" bestFit="1" customWidth="1"/>
    <col min="10" max="10" width="2.7109375" style="148" customWidth="1"/>
    <col min="11" max="11" width="5.28515625" style="148" bestFit="1" customWidth="1"/>
    <col min="12" max="256" width="8.85546875" style="148"/>
    <col min="257" max="257" width="28.140625" style="148" bestFit="1" customWidth="1"/>
    <col min="258" max="258" width="9.7109375" style="148" customWidth="1"/>
    <col min="259" max="259" width="16.7109375" style="148" bestFit="1" customWidth="1"/>
    <col min="260" max="260" width="2.7109375" style="148" bestFit="1" customWidth="1"/>
    <col min="261" max="261" width="8.42578125" style="148" bestFit="1" customWidth="1"/>
    <col min="262" max="262" width="2.7109375" style="148" bestFit="1" customWidth="1"/>
    <col min="263" max="263" width="28.140625" style="148" bestFit="1" customWidth="1"/>
    <col min="264" max="264" width="2.7109375" style="148" bestFit="1" customWidth="1"/>
    <col min="265" max="265" width="10" style="148" bestFit="1" customWidth="1"/>
    <col min="266" max="266" width="2.7109375" style="148" customWidth="1"/>
    <col min="267" max="267" width="5.28515625" style="148" bestFit="1" customWidth="1"/>
    <col min="268" max="512" width="8.85546875" style="148"/>
    <col min="513" max="513" width="28.140625" style="148" bestFit="1" customWidth="1"/>
    <col min="514" max="514" width="9.7109375" style="148" customWidth="1"/>
    <col min="515" max="515" width="16.7109375" style="148" bestFit="1" customWidth="1"/>
    <col min="516" max="516" width="2.7109375" style="148" bestFit="1" customWidth="1"/>
    <col min="517" max="517" width="8.42578125" style="148" bestFit="1" customWidth="1"/>
    <col min="518" max="518" width="2.7109375" style="148" bestFit="1" customWidth="1"/>
    <col min="519" max="519" width="28.140625" style="148" bestFit="1" customWidth="1"/>
    <col min="520" max="520" width="2.7109375" style="148" bestFit="1" customWidth="1"/>
    <col min="521" max="521" width="10" style="148" bestFit="1" customWidth="1"/>
    <col min="522" max="522" width="2.7109375" style="148" customWidth="1"/>
    <col min="523" max="523" width="5.28515625" style="148" bestFit="1" customWidth="1"/>
    <col min="524" max="768" width="8.85546875" style="148"/>
    <col min="769" max="769" width="28.140625" style="148" bestFit="1" customWidth="1"/>
    <col min="770" max="770" width="9.7109375" style="148" customWidth="1"/>
    <col min="771" max="771" width="16.7109375" style="148" bestFit="1" customWidth="1"/>
    <col min="772" max="772" width="2.7109375" style="148" bestFit="1" customWidth="1"/>
    <col min="773" max="773" width="8.42578125" style="148" bestFit="1" customWidth="1"/>
    <col min="774" max="774" width="2.7109375" style="148" bestFit="1" customWidth="1"/>
    <col min="775" max="775" width="28.140625" style="148" bestFit="1" customWidth="1"/>
    <col min="776" max="776" width="2.7109375" style="148" bestFit="1" customWidth="1"/>
    <col min="777" max="777" width="10" style="148" bestFit="1" customWidth="1"/>
    <col min="778" max="778" width="2.7109375" style="148" customWidth="1"/>
    <col min="779" max="779" width="5.28515625" style="148" bestFit="1" customWidth="1"/>
    <col min="780" max="1024" width="8.85546875" style="148"/>
    <col min="1025" max="1025" width="28.140625" style="148" bestFit="1" customWidth="1"/>
    <col min="1026" max="1026" width="9.7109375" style="148" customWidth="1"/>
    <col min="1027" max="1027" width="16.7109375" style="148" bestFit="1" customWidth="1"/>
    <col min="1028" max="1028" width="2.7109375" style="148" bestFit="1" customWidth="1"/>
    <col min="1029" max="1029" width="8.42578125" style="148" bestFit="1" customWidth="1"/>
    <col min="1030" max="1030" width="2.7109375" style="148" bestFit="1" customWidth="1"/>
    <col min="1031" max="1031" width="28.140625" style="148" bestFit="1" customWidth="1"/>
    <col min="1032" max="1032" width="2.7109375" style="148" bestFit="1" customWidth="1"/>
    <col min="1033" max="1033" width="10" style="148" bestFit="1" customWidth="1"/>
    <col min="1034" max="1034" width="2.7109375" style="148" customWidth="1"/>
    <col min="1035" max="1035" width="5.28515625" style="148" bestFit="1" customWidth="1"/>
    <col min="1036" max="1280" width="8.85546875" style="148"/>
    <col min="1281" max="1281" width="28.140625" style="148" bestFit="1" customWidth="1"/>
    <col min="1282" max="1282" width="9.7109375" style="148" customWidth="1"/>
    <col min="1283" max="1283" width="16.7109375" style="148" bestFit="1" customWidth="1"/>
    <col min="1284" max="1284" width="2.7109375" style="148" bestFit="1" customWidth="1"/>
    <col min="1285" max="1285" width="8.42578125" style="148" bestFit="1" customWidth="1"/>
    <col min="1286" max="1286" width="2.7109375" style="148" bestFit="1" customWidth="1"/>
    <col min="1287" max="1287" width="28.140625" style="148" bestFit="1" customWidth="1"/>
    <col min="1288" max="1288" width="2.7109375" style="148" bestFit="1" customWidth="1"/>
    <col min="1289" max="1289" width="10" style="148" bestFit="1" customWidth="1"/>
    <col min="1290" max="1290" width="2.7109375" style="148" customWidth="1"/>
    <col min="1291" max="1291" width="5.28515625" style="148" bestFit="1" customWidth="1"/>
    <col min="1292" max="1536" width="8.85546875" style="148"/>
    <col min="1537" max="1537" width="28.140625" style="148" bestFit="1" customWidth="1"/>
    <col min="1538" max="1538" width="9.7109375" style="148" customWidth="1"/>
    <col min="1539" max="1539" width="16.7109375" style="148" bestFit="1" customWidth="1"/>
    <col min="1540" max="1540" width="2.7109375" style="148" bestFit="1" customWidth="1"/>
    <col min="1541" max="1541" width="8.42578125" style="148" bestFit="1" customWidth="1"/>
    <col min="1542" max="1542" width="2.7109375" style="148" bestFit="1" customWidth="1"/>
    <col min="1543" max="1543" width="28.140625" style="148" bestFit="1" customWidth="1"/>
    <col min="1544" max="1544" width="2.7109375" style="148" bestFit="1" customWidth="1"/>
    <col min="1545" max="1545" width="10" style="148" bestFit="1" customWidth="1"/>
    <col min="1546" max="1546" width="2.7109375" style="148" customWidth="1"/>
    <col min="1547" max="1547" width="5.28515625" style="148" bestFit="1" customWidth="1"/>
    <col min="1548" max="1792" width="8.85546875" style="148"/>
    <col min="1793" max="1793" width="28.140625" style="148" bestFit="1" customWidth="1"/>
    <col min="1794" max="1794" width="9.7109375" style="148" customWidth="1"/>
    <col min="1795" max="1795" width="16.7109375" style="148" bestFit="1" customWidth="1"/>
    <col min="1796" max="1796" width="2.7109375" style="148" bestFit="1" customWidth="1"/>
    <col min="1797" max="1797" width="8.42578125" style="148" bestFit="1" customWidth="1"/>
    <col min="1798" max="1798" width="2.7109375" style="148" bestFit="1" customWidth="1"/>
    <col min="1799" max="1799" width="28.140625" style="148" bestFit="1" customWidth="1"/>
    <col min="1800" max="1800" width="2.7109375" style="148" bestFit="1" customWidth="1"/>
    <col min="1801" max="1801" width="10" style="148" bestFit="1" customWidth="1"/>
    <col min="1802" max="1802" width="2.7109375" style="148" customWidth="1"/>
    <col min="1803" max="1803" width="5.28515625" style="148" bestFit="1" customWidth="1"/>
    <col min="1804" max="2048" width="8.85546875" style="148"/>
    <col min="2049" max="2049" width="28.140625" style="148" bestFit="1" customWidth="1"/>
    <col min="2050" max="2050" width="9.7109375" style="148" customWidth="1"/>
    <col min="2051" max="2051" width="16.7109375" style="148" bestFit="1" customWidth="1"/>
    <col min="2052" max="2052" width="2.7109375" style="148" bestFit="1" customWidth="1"/>
    <col min="2053" max="2053" width="8.42578125" style="148" bestFit="1" customWidth="1"/>
    <col min="2054" max="2054" width="2.7109375" style="148" bestFit="1" customWidth="1"/>
    <col min="2055" max="2055" width="28.140625" style="148" bestFit="1" customWidth="1"/>
    <col min="2056" max="2056" width="2.7109375" style="148" bestFit="1" customWidth="1"/>
    <col min="2057" max="2057" width="10" style="148" bestFit="1" customWidth="1"/>
    <col min="2058" max="2058" width="2.7109375" style="148" customWidth="1"/>
    <col min="2059" max="2059" width="5.28515625" style="148" bestFit="1" customWidth="1"/>
    <col min="2060" max="2304" width="8.85546875" style="148"/>
    <col min="2305" max="2305" width="28.140625" style="148" bestFit="1" customWidth="1"/>
    <col min="2306" max="2306" width="9.7109375" style="148" customWidth="1"/>
    <col min="2307" max="2307" width="16.7109375" style="148" bestFit="1" customWidth="1"/>
    <col min="2308" max="2308" width="2.7109375" style="148" bestFit="1" customWidth="1"/>
    <col min="2309" max="2309" width="8.42578125" style="148" bestFit="1" customWidth="1"/>
    <col min="2310" max="2310" width="2.7109375" style="148" bestFit="1" customWidth="1"/>
    <col min="2311" max="2311" width="28.140625" style="148" bestFit="1" customWidth="1"/>
    <col min="2312" max="2312" width="2.7109375" style="148" bestFit="1" customWidth="1"/>
    <col min="2313" max="2313" width="10" style="148" bestFit="1" customWidth="1"/>
    <col min="2314" max="2314" width="2.7109375" style="148" customWidth="1"/>
    <col min="2315" max="2315" width="5.28515625" style="148" bestFit="1" customWidth="1"/>
    <col min="2316" max="2560" width="8.85546875" style="148"/>
    <col min="2561" max="2561" width="28.140625" style="148" bestFit="1" customWidth="1"/>
    <col min="2562" max="2562" width="9.7109375" style="148" customWidth="1"/>
    <col min="2563" max="2563" width="16.7109375" style="148" bestFit="1" customWidth="1"/>
    <col min="2564" max="2564" width="2.7109375" style="148" bestFit="1" customWidth="1"/>
    <col min="2565" max="2565" width="8.42578125" style="148" bestFit="1" customWidth="1"/>
    <col min="2566" max="2566" width="2.7109375" style="148" bestFit="1" customWidth="1"/>
    <col min="2567" max="2567" width="28.140625" style="148" bestFit="1" customWidth="1"/>
    <col min="2568" max="2568" width="2.7109375" style="148" bestFit="1" customWidth="1"/>
    <col min="2569" max="2569" width="10" style="148" bestFit="1" customWidth="1"/>
    <col min="2570" max="2570" width="2.7109375" style="148" customWidth="1"/>
    <col min="2571" max="2571" width="5.28515625" style="148" bestFit="1" customWidth="1"/>
    <col min="2572" max="2816" width="8.85546875" style="148"/>
    <col min="2817" max="2817" width="28.140625" style="148" bestFit="1" customWidth="1"/>
    <col min="2818" max="2818" width="9.7109375" style="148" customWidth="1"/>
    <col min="2819" max="2819" width="16.7109375" style="148" bestFit="1" customWidth="1"/>
    <col min="2820" max="2820" width="2.7109375" style="148" bestFit="1" customWidth="1"/>
    <col min="2821" max="2821" width="8.42578125" style="148" bestFit="1" customWidth="1"/>
    <col min="2822" max="2822" width="2.7109375" style="148" bestFit="1" customWidth="1"/>
    <col min="2823" max="2823" width="28.140625" style="148" bestFit="1" customWidth="1"/>
    <col min="2824" max="2824" width="2.7109375" style="148" bestFit="1" customWidth="1"/>
    <col min="2825" max="2825" width="10" style="148" bestFit="1" customWidth="1"/>
    <col min="2826" max="2826" width="2.7109375" style="148" customWidth="1"/>
    <col min="2827" max="2827" width="5.28515625" style="148" bestFit="1" customWidth="1"/>
    <col min="2828" max="3072" width="8.85546875" style="148"/>
    <col min="3073" max="3073" width="28.140625" style="148" bestFit="1" customWidth="1"/>
    <col min="3074" max="3074" width="9.7109375" style="148" customWidth="1"/>
    <col min="3075" max="3075" width="16.7109375" style="148" bestFit="1" customWidth="1"/>
    <col min="3076" max="3076" width="2.7109375" style="148" bestFit="1" customWidth="1"/>
    <col min="3077" max="3077" width="8.42578125" style="148" bestFit="1" customWidth="1"/>
    <col min="3078" max="3078" width="2.7109375" style="148" bestFit="1" customWidth="1"/>
    <col min="3079" max="3079" width="28.140625" style="148" bestFit="1" customWidth="1"/>
    <col min="3080" max="3080" width="2.7109375" style="148" bestFit="1" customWidth="1"/>
    <col min="3081" max="3081" width="10" style="148" bestFit="1" customWidth="1"/>
    <col min="3082" max="3082" width="2.7109375" style="148" customWidth="1"/>
    <col min="3083" max="3083" width="5.28515625" style="148" bestFit="1" customWidth="1"/>
    <col min="3084" max="3328" width="8.85546875" style="148"/>
    <col min="3329" max="3329" width="28.140625" style="148" bestFit="1" customWidth="1"/>
    <col min="3330" max="3330" width="9.7109375" style="148" customWidth="1"/>
    <col min="3331" max="3331" width="16.7109375" style="148" bestFit="1" customWidth="1"/>
    <col min="3332" max="3332" width="2.7109375" style="148" bestFit="1" customWidth="1"/>
    <col min="3333" max="3333" width="8.42578125" style="148" bestFit="1" customWidth="1"/>
    <col min="3334" max="3334" width="2.7109375" style="148" bestFit="1" customWidth="1"/>
    <col min="3335" max="3335" width="28.140625" style="148" bestFit="1" customWidth="1"/>
    <col min="3336" max="3336" width="2.7109375" style="148" bestFit="1" customWidth="1"/>
    <col min="3337" max="3337" width="10" style="148" bestFit="1" customWidth="1"/>
    <col min="3338" max="3338" width="2.7109375" style="148" customWidth="1"/>
    <col min="3339" max="3339" width="5.28515625" style="148" bestFit="1" customWidth="1"/>
    <col min="3340" max="3584" width="8.85546875" style="148"/>
    <col min="3585" max="3585" width="28.140625" style="148" bestFit="1" customWidth="1"/>
    <col min="3586" max="3586" width="9.7109375" style="148" customWidth="1"/>
    <col min="3587" max="3587" width="16.7109375" style="148" bestFit="1" customWidth="1"/>
    <col min="3588" max="3588" width="2.7109375" style="148" bestFit="1" customWidth="1"/>
    <col min="3589" max="3589" width="8.42578125" style="148" bestFit="1" customWidth="1"/>
    <col min="3590" max="3590" width="2.7109375" style="148" bestFit="1" customWidth="1"/>
    <col min="3591" max="3591" width="28.140625" style="148" bestFit="1" customWidth="1"/>
    <col min="3592" max="3592" width="2.7109375" style="148" bestFit="1" customWidth="1"/>
    <col min="3593" max="3593" width="10" style="148" bestFit="1" customWidth="1"/>
    <col min="3594" max="3594" width="2.7109375" style="148" customWidth="1"/>
    <col min="3595" max="3595" width="5.28515625" style="148" bestFit="1" customWidth="1"/>
    <col min="3596" max="3840" width="8.85546875" style="148"/>
    <col min="3841" max="3841" width="28.140625" style="148" bestFit="1" customWidth="1"/>
    <col min="3842" max="3842" width="9.7109375" style="148" customWidth="1"/>
    <col min="3843" max="3843" width="16.7109375" style="148" bestFit="1" customWidth="1"/>
    <col min="3844" max="3844" width="2.7109375" style="148" bestFit="1" customWidth="1"/>
    <col min="3845" max="3845" width="8.42578125" style="148" bestFit="1" customWidth="1"/>
    <col min="3846" max="3846" width="2.7109375" style="148" bestFit="1" customWidth="1"/>
    <col min="3847" max="3847" width="28.140625" style="148" bestFit="1" customWidth="1"/>
    <col min="3848" max="3848" width="2.7109375" style="148" bestFit="1" customWidth="1"/>
    <col min="3849" max="3849" width="10" style="148" bestFit="1" customWidth="1"/>
    <col min="3850" max="3850" width="2.7109375" style="148" customWidth="1"/>
    <col min="3851" max="3851" width="5.28515625" style="148" bestFit="1" customWidth="1"/>
    <col min="3852" max="4096" width="8.85546875" style="148"/>
    <col min="4097" max="4097" width="28.140625" style="148" bestFit="1" customWidth="1"/>
    <col min="4098" max="4098" width="9.7109375" style="148" customWidth="1"/>
    <col min="4099" max="4099" width="16.7109375" style="148" bestFit="1" customWidth="1"/>
    <col min="4100" max="4100" width="2.7109375" style="148" bestFit="1" customWidth="1"/>
    <col min="4101" max="4101" width="8.42578125" style="148" bestFit="1" customWidth="1"/>
    <col min="4102" max="4102" width="2.7109375" style="148" bestFit="1" customWidth="1"/>
    <col min="4103" max="4103" width="28.140625" style="148" bestFit="1" customWidth="1"/>
    <col min="4104" max="4104" width="2.7109375" style="148" bestFit="1" customWidth="1"/>
    <col min="4105" max="4105" width="10" style="148" bestFit="1" customWidth="1"/>
    <col min="4106" max="4106" width="2.7109375" style="148" customWidth="1"/>
    <col min="4107" max="4107" width="5.28515625" style="148" bestFit="1" customWidth="1"/>
    <col min="4108" max="4352" width="8.85546875" style="148"/>
    <col min="4353" max="4353" width="28.140625" style="148" bestFit="1" customWidth="1"/>
    <col min="4354" max="4354" width="9.7109375" style="148" customWidth="1"/>
    <col min="4355" max="4355" width="16.7109375" style="148" bestFit="1" customWidth="1"/>
    <col min="4356" max="4356" width="2.7109375" style="148" bestFit="1" customWidth="1"/>
    <col min="4357" max="4357" width="8.42578125" style="148" bestFit="1" customWidth="1"/>
    <col min="4358" max="4358" width="2.7109375" style="148" bestFit="1" customWidth="1"/>
    <col min="4359" max="4359" width="28.140625" style="148" bestFit="1" customWidth="1"/>
    <col min="4360" max="4360" width="2.7109375" style="148" bestFit="1" customWidth="1"/>
    <col min="4361" max="4361" width="10" style="148" bestFit="1" customWidth="1"/>
    <col min="4362" max="4362" width="2.7109375" style="148" customWidth="1"/>
    <col min="4363" max="4363" width="5.28515625" style="148" bestFit="1" customWidth="1"/>
    <col min="4364" max="4608" width="8.85546875" style="148"/>
    <col min="4609" max="4609" width="28.140625" style="148" bestFit="1" customWidth="1"/>
    <col min="4610" max="4610" width="9.7109375" style="148" customWidth="1"/>
    <col min="4611" max="4611" width="16.7109375" style="148" bestFit="1" customWidth="1"/>
    <col min="4612" max="4612" width="2.7109375" style="148" bestFit="1" customWidth="1"/>
    <col min="4613" max="4613" width="8.42578125" style="148" bestFit="1" customWidth="1"/>
    <col min="4614" max="4614" width="2.7109375" style="148" bestFit="1" customWidth="1"/>
    <col min="4615" max="4615" width="28.140625" style="148" bestFit="1" customWidth="1"/>
    <col min="4616" max="4616" width="2.7109375" style="148" bestFit="1" customWidth="1"/>
    <col min="4617" max="4617" width="10" style="148" bestFit="1" customWidth="1"/>
    <col min="4618" max="4618" width="2.7109375" style="148" customWidth="1"/>
    <col min="4619" max="4619" width="5.28515625" style="148" bestFit="1" customWidth="1"/>
    <col min="4620" max="4864" width="8.85546875" style="148"/>
    <col min="4865" max="4865" width="28.140625" style="148" bestFit="1" customWidth="1"/>
    <col min="4866" max="4866" width="9.7109375" style="148" customWidth="1"/>
    <col min="4867" max="4867" width="16.7109375" style="148" bestFit="1" customWidth="1"/>
    <col min="4868" max="4868" width="2.7109375" style="148" bestFit="1" customWidth="1"/>
    <col min="4869" max="4869" width="8.42578125" style="148" bestFit="1" customWidth="1"/>
    <col min="4870" max="4870" width="2.7109375" style="148" bestFit="1" customWidth="1"/>
    <col min="4871" max="4871" width="28.140625" style="148" bestFit="1" customWidth="1"/>
    <col min="4872" max="4872" width="2.7109375" style="148" bestFit="1" customWidth="1"/>
    <col min="4873" max="4873" width="10" style="148" bestFit="1" customWidth="1"/>
    <col min="4874" max="4874" width="2.7109375" style="148" customWidth="1"/>
    <col min="4875" max="4875" width="5.28515625" style="148" bestFit="1" customWidth="1"/>
    <col min="4876" max="5120" width="8.85546875" style="148"/>
    <col min="5121" max="5121" width="28.140625" style="148" bestFit="1" customWidth="1"/>
    <col min="5122" max="5122" width="9.7109375" style="148" customWidth="1"/>
    <col min="5123" max="5123" width="16.7109375" style="148" bestFit="1" customWidth="1"/>
    <col min="5124" max="5124" width="2.7109375" style="148" bestFit="1" customWidth="1"/>
    <col min="5125" max="5125" width="8.42578125" style="148" bestFit="1" customWidth="1"/>
    <col min="5126" max="5126" width="2.7109375" style="148" bestFit="1" customWidth="1"/>
    <col min="5127" max="5127" width="28.140625" style="148" bestFit="1" customWidth="1"/>
    <col min="5128" max="5128" width="2.7109375" style="148" bestFit="1" customWidth="1"/>
    <col min="5129" max="5129" width="10" style="148" bestFit="1" customWidth="1"/>
    <col min="5130" max="5130" width="2.7109375" style="148" customWidth="1"/>
    <col min="5131" max="5131" width="5.28515625" style="148" bestFit="1" customWidth="1"/>
    <col min="5132" max="5376" width="8.85546875" style="148"/>
    <col min="5377" max="5377" width="28.140625" style="148" bestFit="1" customWidth="1"/>
    <col min="5378" max="5378" width="9.7109375" style="148" customWidth="1"/>
    <col min="5379" max="5379" width="16.7109375" style="148" bestFit="1" customWidth="1"/>
    <col min="5380" max="5380" width="2.7109375" style="148" bestFit="1" customWidth="1"/>
    <col min="5381" max="5381" width="8.42578125" style="148" bestFit="1" customWidth="1"/>
    <col min="5382" max="5382" width="2.7109375" style="148" bestFit="1" customWidth="1"/>
    <col min="5383" max="5383" width="28.140625" style="148" bestFit="1" customWidth="1"/>
    <col min="5384" max="5384" width="2.7109375" style="148" bestFit="1" customWidth="1"/>
    <col min="5385" max="5385" width="10" style="148" bestFit="1" customWidth="1"/>
    <col min="5386" max="5386" width="2.7109375" style="148" customWidth="1"/>
    <col min="5387" max="5387" width="5.28515625" style="148" bestFit="1" customWidth="1"/>
    <col min="5388" max="5632" width="8.85546875" style="148"/>
    <col min="5633" max="5633" width="28.140625" style="148" bestFit="1" customWidth="1"/>
    <col min="5634" max="5634" width="9.7109375" style="148" customWidth="1"/>
    <col min="5635" max="5635" width="16.7109375" style="148" bestFit="1" customWidth="1"/>
    <col min="5636" max="5636" width="2.7109375" style="148" bestFit="1" customWidth="1"/>
    <col min="5637" max="5637" width="8.42578125" style="148" bestFit="1" customWidth="1"/>
    <col min="5638" max="5638" width="2.7109375" style="148" bestFit="1" customWidth="1"/>
    <col min="5639" max="5639" width="28.140625" style="148" bestFit="1" customWidth="1"/>
    <col min="5640" max="5640" width="2.7109375" style="148" bestFit="1" customWidth="1"/>
    <col min="5641" max="5641" width="10" style="148" bestFit="1" customWidth="1"/>
    <col min="5642" max="5642" width="2.7109375" style="148" customWidth="1"/>
    <col min="5643" max="5643" width="5.28515625" style="148" bestFit="1" customWidth="1"/>
    <col min="5644" max="5888" width="8.85546875" style="148"/>
    <col min="5889" max="5889" width="28.140625" style="148" bestFit="1" customWidth="1"/>
    <col min="5890" max="5890" width="9.7109375" style="148" customWidth="1"/>
    <col min="5891" max="5891" width="16.7109375" style="148" bestFit="1" customWidth="1"/>
    <col min="5892" max="5892" width="2.7109375" style="148" bestFit="1" customWidth="1"/>
    <col min="5893" max="5893" width="8.42578125" style="148" bestFit="1" customWidth="1"/>
    <col min="5894" max="5894" width="2.7109375" style="148" bestFit="1" customWidth="1"/>
    <col min="5895" max="5895" width="28.140625" style="148" bestFit="1" customWidth="1"/>
    <col min="5896" max="5896" width="2.7109375" style="148" bestFit="1" customWidth="1"/>
    <col min="5897" max="5897" width="10" style="148" bestFit="1" customWidth="1"/>
    <col min="5898" max="5898" width="2.7109375" style="148" customWidth="1"/>
    <col min="5899" max="5899" width="5.28515625" style="148" bestFit="1" customWidth="1"/>
    <col min="5900" max="6144" width="8.85546875" style="148"/>
    <col min="6145" max="6145" width="28.140625" style="148" bestFit="1" customWidth="1"/>
    <col min="6146" max="6146" width="9.7109375" style="148" customWidth="1"/>
    <col min="6147" max="6147" width="16.7109375" style="148" bestFit="1" customWidth="1"/>
    <col min="6148" max="6148" width="2.7109375" style="148" bestFit="1" customWidth="1"/>
    <col min="6149" max="6149" width="8.42578125" style="148" bestFit="1" customWidth="1"/>
    <col min="6150" max="6150" width="2.7109375" style="148" bestFit="1" customWidth="1"/>
    <col min="6151" max="6151" width="28.140625" style="148" bestFit="1" customWidth="1"/>
    <col min="6152" max="6152" width="2.7109375" style="148" bestFit="1" customWidth="1"/>
    <col min="6153" max="6153" width="10" style="148" bestFit="1" customWidth="1"/>
    <col min="6154" max="6154" width="2.7109375" style="148" customWidth="1"/>
    <col min="6155" max="6155" width="5.28515625" style="148" bestFit="1" customWidth="1"/>
    <col min="6156" max="6400" width="8.85546875" style="148"/>
    <col min="6401" max="6401" width="28.140625" style="148" bestFit="1" customWidth="1"/>
    <col min="6402" max="6402" width="9.7109375" style="148" customWidth="1"/>
    <col min="6403" max="6403" width="16.7109375" style="148" bestFit="1" customWidth="1"/>
    <col min="6404" max="6404" width="2.7109375" style="148" bestFit="1" customWidth="1"/>
    <col min="6405" max="6405" width="8.42578125" style="148" bestFit="1" customWidth="1"/>
    <col min="6406" max="6406" width="2.7109375" style="148" bestFit="1" customWidth="1"/>
    <col min="6407" max="6407" width="28.140625" style="148" bestFit="1" customWidth="1"/>
    <col min="6408" max="6408" width="2.7109375" style="148" bestFit="1" customWidth="1"/>
    <col min="6409" max="6409" width="10" style="148" bestFit="1" customWidth="1"/>
    <col min="6410" max="6410" width="2.7109375" style="148" customWidth="1"/>
    <col min="6411" max="6411" width="5.28515625" style="148" bestFit="1" customWidth="1"/>
    <col min="6412" max="6656" width="8.85546875" style="148"/>
    <col min="6657" max="6657" width="28.140625" style="148" bestFit="1" customWidth="1"/>
    <col min="6658" max="6658" width="9.7109375" style="148" customWidth="1"/>
    <col min="6659" max="6659" width="16.7109375" style="148" bestFit="1" customWidth="1"/>
    <col min="6660" max="6660" width="2.7109375" style="148" bestFit="1" customWidth="1"/>
    <col min="6661" max="6661" width="8.42578125" style="148" bestFit="1" customWidth="1"/>
    <col min="6662" max="6662" width="2.7109375" style="148" bestFit="1" customWidth="1"/>
    <col min="6663" max="6663" width="28.140625" style="148" bestFit="1" customWidth="1"/>
    <col min="6664" max="6664" width="2.7109375" style="148" bestFit="1" customWidth="1"/>
    <col min="6665" max="6665" width="10" style="148" bestFit="1" customWidth="1"/>
    <col min="6666" max="6666" width="2.7109375" style="148" customWidth="1"/>
    <col min="6667" max="6667" width="5.28515625" style="148" bestFit="1" customWidth="1"/>
    <col min="6668" max="6912" width="8.85546875" style="148"/>
    <col min="6913" max="6913" width="28.140625" style="148" bestFit="1" customWidth="1"/>
    <col min="6914" max="6914" width="9.7109375" style="148" customWidth="1"/>
    <col min="6915" max="6915" width="16.7109375" style="148" bestFit="1" customWidth="1"/>
    <col min="6916" max="6916" width="2.7109375" style="148" bestFit="1" customWidth="1"/>
    <col min="6917" max="6917" width="8.42578125" style="148" bestFit="1" customWidth="1"/>
    <col min="6918" max="6918" width="2.7109375" style="148" bestFit="1" customWidth="1"/>
    <col min="6919" max="6919" width="28.140625" style="148" bestFit="1" customWidth="1"/>
    <col min="6920" max="6920" width="2.7109375" style="148" bestFit="1" customWidth="1"/>
    <col min="6921" max="6921" width="10" style="148" bestFit="1" customWidth="1"/>
    <col min="6922" max="6922" width="2.7109375" style="148" customWidth="1"/>
    <col min="6923" max="6923" width="5.28515625" style="148" bestFit="1" customWidth="1"/>
    <col min="6924" max="7168" width="8.85546875" style="148"/>
    <col min="7169" max="7169" width="28.140625" style="148" bestFit="1" customWidth="1"/>
    <col min="7170" max="7170" width="9.7109375" style="148" customWidth="1"/>
    <col min="7171" max="7171" width="16.7109375" style="148" bestFit="1" customWidth="1"/>
    <col min="7172" max="7172" width="2.7109375" style="148" bestFit="1" customWidth="1"/>
    <col min="7173" max="7173" width="8.42578125" style="148" bestFit="1" customWidth="1"/>
    <col min="7174" max="7174" width="2.7109375" style="148" bestFit="1" customWidth="1"/>
    <col min="7175" max="7175" width="28.140625" style="148" bestFit="1" customWidth="1"/>
    <col min="7176" max="7176" width="2.7109375" style="148" bestFit="1" customWidth="1"/>
    <col min="7177" max="7177" width="10" style="148" bestFit="1" customWidth="1"/>
    <col min="7178" max="7178" width="2.7109375" style="148" customWidth="1"/>
    <col min="7179" max="7179" width="5.28515625" style="148" bestFit="1" customWidth="1"/>
    <col min="7180" max="7424" width="8.85546875" style="148"/>
    <col min="7425" max="7425" width="28.140625" style="148" bestFit="1" customWidth="1"/>
    <col min="7426" max="7426" width="9.7109375" style="148" customWidth="1"/>
    <col min="7427" max="7427" width="16.7109375" style="148" bestFit="1" customWidth="1"/>
    <col min="7428" max="7428" width="2.7109375" style="148" bestFit="1" customWidth="1"/>
    <col min="7429" max="7429" width="8.42578125" style="148" bestFit="1" customWidth="1"/>
    <col min="7430" max="7430" width="2.7109375" style="148" bestFit="1" customWidth="1"/>
    <col min="7431" max="7431" width="28.140625" style="148" bestFit="1" customWidth="1"/>
    <col min="7432" max="7432" width="2.7109375" style="148" bestFit="1" customWidth="1"/>
    <col min="7433" max="7433" width="10" style="148" bestFit="1" customWidth="1"/>
    <col min="7434" max="7434" width="2.7109375" style="148" customWidth="1"/>
    <col min="7435" max="7435" width="5.28515625" style="148" bestFit="1" customWidth="1"/>
    <col min="7436" max="7680" width="8.85546875" style="148"/>
    <col min="7681" max="7681" width="28.140625" style="148" bestFit="1" customWidth="1"/>
    <col min="7682" max="7682" width="9.7109375" style="148" customWidth="1"/>
    <col min="7683" max="7683" width="16.7109375" style="148" bestFit="1" customWidth="1"/>
    <col min="7684" max="7684" width="2.7109375" style="148" bestFit="1" customWidth="1"/>
    <col min="7685" max="7685" width="8.42578125" style="148" bestFit="1" customWidth="1"/>
    <col min="7686" max="7686" width="2.7109375" style="148" bestFit="1" customWidth="1"/>
    <col min="7687" max="7687" width="28.140625" style="148" bestFit="1" customWidth="1"/>
    <col min="7688" max="7688" width="2.7109375" style="148" bestFit="1" customWidth="1"/>
    <col min="7689" max="7689" width="10" style="148" bestFit="1" customWidth="1"/>
    <col min="7690" max="7690" width="2.7109375" style="148" customWidth="1"/>
    <col min="7691" max="7691" width="5.28515625" style="148" bestFit="1" customWidth="1"/>
    <col min="7692" max="7936" width="8.85546875" style="148"/>
    <col min="7937" max="7937" width="28.140625" style="148" bestFit="1" customWidth="1"/>
    <col min="7938" max="7938" width="9.7109375" style="148" customWidth="1"/>
    <col min="7939" max="7939" width="16.7109375" style="148" bestFit="1" customWidth="1"/>
    <col min="7940" max="7940" width="2.7109375" style="148" bestFit="1" customWidth="1"/>
    <col min="7941" max="7941" width="8.42578125" style="148" bestFit="1" customWidth="1"/>
    <col min="7942" max="7942" width="2.7109375" style="148" bestFit="1" customWidth="1"/>
    <col min="7943" max="7943" width="28.140625" style="148" bestFit="1" customWidth="1"/>
    <col min="7944" max="7944" width="2.7109375" style="148" bestFit="1" customWidth="1"/>
    <col min="7945" max="7945" width="10" style="148" bestFit="1" customWidth="1"/>
    <col min="7946" max="7946" width="2.7109375" style="148" customWidth="1"/>
    <col min="7947" max="7947" width="5.28515625" style="148" bestFit="1" customWidth="1"/>
    <col min="7948" max="8192" width="8.85546875" style="148"/>
    <col min="8193" max="8193" width="28.140625" style="148" bestFit="1" customWidth="1"/>
    <col min="8194" max="8194" width="9.7109375" style="148" customWidth="1"/>
    <col min="8195" max="8195" width="16.7109375" style="148" bestFit="1" customWidth="1"/>
    <col min="8196" max="8196" width="2.7109375" style="148" bestFit="1" customWidth="1"/>
    <col min="8197" max="8197" width="8.42578125" style="148" bestFit="1" customWidth="1"/>
    <col min="8198" max="8198" width="2.7109375" style="148" bestFit="1" customWidth="1"/>
    <col min="8199" max="8199" width="28.140625" style="148" bestFit="1" customWidth="1"/>
    <col min="8200" max="8200" width="2.7109375" style="148" bestFit="1" customWidth="1"/>
    <col min="8201" max="8201" width="10" style="148" bestFit="1" customWidth="1"/>
    <col min="8202" max="8202" width="2.7109375" style="148" customWidth="1"/>
    <col min="8203" max="8203" width="5.28515625" style="148" bestFit="1" customWidth="1"/>
    <col min="8204" max="8448" width="8.85546875" style="148"/>
    <col min="8449" max="8449" width="28.140625" style="148" bestFit="1" customWidth="1"/>
    <col min="8450" max="8450" width="9.7109375" style="148" customWidth="1"/>
    <col min="8451" max="8451" width="16.7109375" style="148" bestFit="1" customWidth="1"/>
    <col min="8452" max="8452" width="2.7109375" style="148" bestFit="1" customWidth="1"/>
    <col min="8453" max="8453" width="8.42578125" style="148" bestFit="1" customWidth="1"/>
    <col min="8454" max="8454" width="2.7109375" style="148" bestFit="1" customWidth="1"/>
    <col min="8455" max="8455" width="28.140625" style="148" bestFit="1" customWidth="1"/>
    <col min="8456" max="8456" width="2.7109375" style="148" bestFit="1" customWidth="1"/>
    <col min="8457" max="8457" width="10" style="148" bestFit="1" customWidth="1"/>
    <col min="8458" max="8458" width="2.7109375" style="148" customWidth="1"/>
    <col min="8459" max="8459" width="5.28515625" style="148" bestFit="1" customWidth="1"/>
    <col min="8460" max="8704" width="8.85546875" style="148"/>
    <col min="8705" max="8705" width="28.140625" style="148" bestFit="1" customWidth="1"/>
    <col min="8706" max="8706" width="9.7109375" style="148" customWidth="1"/>
    <col min="8707" max="8707" width="16.7109375" style="148" bestFit="1" customWidth="1"/>
    <col min="8708" max="8708" width="2.7109375" style="148" bestFit="1" customWidth="1"/>
    <col min="8709" max="8709" width="8.42578125" style="148" bestFit="1" customWidth="1"/>
    <col min="8710" max="8710" width="2.7109375" style="148" bestFit="1" customWidth="1"/>
    <col min="8711" max="8711" width="28.140625" style="148" bestFit="1" customWidth="1"/>
    <col min="8712" max="8712" width="2.7109375" style="148" bestFit="1" customWidth="1"/>
    <col min="8713" max="8713" width="10" style="148" bestFit="1" customWidth="1"/>
    <col min="8714" max="8714" width="2.7109375" style="148" customWidth="1"/>
    <col min="8715" max="8715" width="5.28515625" style="148" bestFit="1" customWidth="1"/>
    <col min="8716" max="8960" width="8.85546875" style="148"/>
    <col min="8961" max="8961" width="28.140625" style="148" bestFit="1" customWidth="1"/>
    <col min="8962" max="8962" width="9.7109375" style="148" customWidth="1"/>
    <col min="8963" max="8963" width="16.7109375" style="148" bestFit="1" customWidth="1"/>
    <col min="8964" max="8964" width="2.7109375" style="148" bestFit="1" customWidth="1"/>
    <col min="8965" max="8965" width="8.42578125" style="148" bestFit="1" customWidth="1"/>
    <col min="8966" max="8966" width="2.7109375" style="148" bestFit="1" customWidth="1"/>
    <col min="8967" max="8967" width="28.140625" style="148" bestFit="1" customWidth="1"/>
    <col min="8968" max="8968" width="2.7109375" style="148" bestFit="1" customWidth="1"/>
    <col min="8969" max="8969" width="10" style="148" bestFit="1" customWidth="1"/>
    <col min="8970" max="8970" width="2.7109375" style="148" customWidth="1"/>
    <col min="8971" max="8971" width="5.28515625" style="148" bestFit="1" customWidth="1"/>
    <col min="8972" max="9216" width="8.85546875" style="148"/>
    <col min="9217" max="9217" width="28.140625" style="148" bestFit="1" customWidth="1"/>
    <col min="9218" max="9218" width="9.7109375" style="148" customWidth="1"/>
    <col min="9219" max="9219" width="16.7109375" style="148" bestFit="1" customWidth="1"/>
    <col min="9220" max="9220" width="2.7109375" style="148" bestFit="1" customWidth="1"/>
    <col min="9221" max="9221" width="8.42578125" style="148" bestFit="1" customWidth="1"/>
    <col min="9222" max="9222" width="2.7109375" style="148" bestFit="1" customWidth="1"/>
    <col min="9223" max="9223" width="28.140625" style="148" bestFit="1" customWidth="1"/>
    <col min="9224" max="9224" width="2.7109375" style="148" bestFit="1" customWidth="1"/>
    <col min="9225" max="9225" width="10" style="148" bestFit="1" customWidth="1"/>
    <col min="9226" max="9226" width="2.7109375" style="148" customWidth="1"/>
    <col min="9227" max="9227" width="5.28515625" style="148" bestFit="1" customWidth="1"/>
    <col min="9228" max="9472" width="8.85546875" style="148"/>
    <col min="9473" max="9473" width="28.140625" style="148" bestFit="1" customWidth="1"/>
    <col min="9474" max="9474" width="9.7109375" style="148" customWidth="1"/>
    <col min="9475" max="9475" width="16.7109375" style="148" bestFit="1" customWidth="1"/>
    <col min="9476" max="9476" width="2.7109375" style="148" bestFit="1" customWidth="1"/>
    <col min="9477" max="9477" width="8.42578125" style="148" bestFit="1" customWidth="1"/>
    <col min="9478" max="9478" width="2.7109375" style="148" bestFit="1" customWidth="1"/>
    <col min="9479" max="9479" width="28.140625" style="148" bestFit="1" customWidth="1"/>
    <col min="9480" max="9480" width="2.7109375" style="148" bestFit="1" customWidth="1"/>
    <col min="9481" max="9481" width="10" style="148" bestFit="1" customWidth="1"/>
    <col min="9482" max="9482" width="2.7109375" style="148" customWidth="1"/>
    <col min="9483" max="9483" width="5.28515625" style="148" bestFit="1" customWidth="1"/>
    <col min="9484" max="9728" width="8.85546875" style="148"/>
    <col min="9729" max="9729" width="28.140625" style="148" bestFit="1" customWidth="1"/>
    <col min="9730" max="9730" width="9.7109375" style="148" customWidth="1"/>
    <col min="9731" max="9731" width="16.7109375" style="148" bestFit="1" customWidth="1"/>
    <col min="9732" max="9732" width="2.7109375" style="148" bestFit="1" customWidth="1"/>
    <col min="9733" max="9733" width="8.42578125" style="148" bestFit="1" customWidth="1"/>
    <col min="9734" max="9734" width="2.7109375" style="148" bestFit="1" customWidth="1"/>
    <col min="9735" max="9735" width="28.140625" style="148" bestFit="1" customWidth="1"/>
    <col min="9736" max="9736" width="2.7109375" style="148" bestFit="1" customWidth="1"/>
    <col min="9737" max="9737" width="10" style="148" bestFit="1" customWidth="1"/>
    <col min="9738" max="9738" width="2.7109375" style="148" customWidth="1"/>
    <col min="9739" max="9739" width="5.28515625" style="148" bestFit="1" customWidth="1"/>
    <col min="9740" max="9984" width="8.85546875" style="148"/>
    <col min="9985" max="9985" width="28.140625" style="148" bestFit="1" customWidth="1"/>
    <col min="9986" max="9986" width="9.7109375" style="148" customWidth="1"/>
    <col min="9987" max="9987" width="16.7109375" style="148" bestFit="1" customWidth="1"/>
    <col min="9988" max="9988" width="2.7109375" style="148" bestFit="1" customWidth="1"/>
    <col min="9989" max="9989" width="8.42578125" style="148" bestFit="1" customWidth="1"/>
    <col min="9990" max="9990" width="2.7109375" style="148" bestFit="1" customWidth="1"/>
    <col min="9991" max="9991" width="28.140625" style="148" bestFit="1" customWidth="1"/>
    <col min="9992" max="9992" width="2.7109375" style="148" bestFit="1" customWidth="1"/>
    <col min="9993" max="9993" width="10" style="148" bestFit="1" customWidth="1"/>
    <col min="9994" max="9994" width="2.7109375" style="148" customWidth="1"/>
    <col min="9995" max="9995" width="5.28515625" style="148" bestFit="1" customWidth="1"/>
    <col min="9996" max="10240" width="8.85546875" style="148"/>
    <col min="10241" max="10241" width="28.140625" style="148" bestFit="1" customWidth="1"/>
    <col min="10242" max="10242" width="9.7109375" style="148" customWidth="1"/>
    <col min="10243" max="10243" width="16.7109375" style="148" bestFit="1" customWidth="1"/>
    <col min="10244" max="10244" width="2.7109375" style="148" bestFit="1" customWidth="1"/>
    <col min="10245" max="10245" width="8.42578125" style="148" bestFit="1" customWidth="1"/>
    <col min="10246" max="10246" width="2.7109375" style="148" bestFit="1" customWidth="1"/>
    <col min="10247" max="10247" width="28.140625" style="148" bestFit="1" customWidth="1"/>
    <col min="10248" max="10248" width="2.7109375" style="148" bestFit="1" customWidth="1"/>
    <col min="10249" max="10249" width="10" style="148" bestFit="1" customWidth="1"/>
    <col min="10250" max="10250" width="2.7109375" style="148" customWidth="1"/>
    <col min="10251" max="10251" width="5.28515625" style="148" bestFit="1" customWidth="1"/>
    <col min="10252" max="10496" width="8.85546875" style="148"/>
    <col min="10497" max="10497" width="28.140625" style="148" bestFit="1" customWidth="1"/>
    <col min="10498" max="10498" width="9.7109375" style="148" customWidth="1"/>
    <col min="10499" max="10499" width="16.7109375" style="148" bestFit="1" customWidth="1"/>
    <col min="10500" max="10500" width="2.7109375" style="148" bestFit="1" customWidth="1"/>
    <col min="10501" max="10501" width="8.42578125" style="148" bestFit="1" customWidth="1"/>
    <col min="10502" max="10502" width="2.7109375" style="148" bestFit="1" customWidth="1"/>
    <col min="10503" max="10503" width="28.140625" style="148" bestFit="1" customWidth="1"/>
    <col min="10504" max="10504" width="2.7109375" style="148" bestFit="1" customWidth="1"/>
    <col min="10505" max="10505" width="10" style="148" bestFit="1" customWidth="1"/>
    <col min="10506" max="10506" width="2.7109375" style="148" customWidth="1"/>
    <col min="10507" max="10507" width="5.28515625" style="148" bestFit="1" customWidth="1"/>
    <col min="10508" max="10752" width="8.85546875" style="148"/>
    <col min="10753" max="10753" width="28.140625" style="148" bestFit="1" customWidth="1"/>
    <col min="10754" max="10754" width="9.7109375" style="148" customWidth="1"/>
    <col min="10755" max="10755" width="16.7109375" style="148" bestFit="1" customWidth="1"/>
    <col min="10756" max="10756" width="2.7109375" style="148" bestFit="1" customWidth="1"/>
    <col min="10757" max="10757" width="8.42578125" style="148" bestFit="1" customWidth="1"/>
    <col min="10758" max="10758" width="2.7109375" style="148" bestFit="1" customWidth="1"/>
    <col min="10759" max="10759" width="28.140625" style="148" bestFit="1" customWidth="1"/>
    <col min="10760" max="10760" width="2.7109375" style="148" bestFit="1" customWidth="1"/>
    <col min="10761" max="10761" width="10" style="148" bestFit="1" customWidth="1"/>
    <col min="10762" max="10762" width="2.7109375" style="148" customWidth="1"/>
    <col min="10763" max="10763" width="5.28515625" style="148" bestFit="1" customWidth="1"/>
    <col min="10764" max="11008" width="8.85546875" style="148"/>
    <col min="11009" max="11009" width="28.140625" style="148" bestFit="1" customWidth="1"/>
    <col min="11010" max="11010" width="9.7109375" style="148" customWidth="1"/>
    <col min="11011" max="11011" width="16.7109375" style="148" bestFit="1" customWidth="1"/>
    <col min="11012" max="11012" width="2.7109375" style="148" bestFit="1" customWidth="1"/>
    <col min="11013" max="11013" width="8.42578125" style="148" bestFit="1" customWidth="1"/>
    <col min="11014" max="11014" width="2.7109375" style="148" bestFit="1" customWidth="1"/>
    <col min="11015" max="11015" width="28.140625" style="148" bestFit="1" customWidth="1"/>
    <col min="11016" max="11016" width="2.7109375" style="148" bestFit="1" customWidth="1"/>
    <col min="11017" max="11017" width="10" style="148" bestFit="1" customWidth="1"/>
    <col min="11018" max="11018" width="2.7109375" style="148" customWidth="1"/>
    <col min="11019" max="11019" width="5.28515625" style="148" bestFit="1" customWidth="1"/>
    <col min="11020" max="11264" width="8.85546875" style="148"/>
    <col min="11265" max="11265" width="28.140625" style="148" bestFit="1" customWidth="1"/>
    <col min="11266" max="11266" width="9.7109375" style="148" customWidth="1"/>
    <col min="11267" max="11267" width="16.7109375" style="148" bestFit="1" customWidth="1"/>
    <col min="11268" max="11268" width="2.7109375" style="148" bestFit="1" customWidth="1"/>
    <col min="11269" max="11269" width="8.42578125" style="148" bestFit="1" customWidth="1"/>
    <col min="11270" max="11270" width="2.7109375" style="148" bestFit="1" customWidth="1"/>
    <col min="11271" max="11271" width="28.140625" style="148" bestFit="1" customWidth="1"/>
    <col min="11272" max="11272" width="2.7109375" style="148" bestFit="1" customWidth="1"/>
    <col min="11273" max="11273" width="10" style="148" bestFit="1" customWidth="1"/>
    <col min="11274" max="11274" width="2.7109375" style="148" customWidth="1"/>
    <col min="11275" max="11275" width="5.28515625" style="148" bestFit="1" customWidth="1"/>
    <col min="11276" max="11520" width="8.85546875" style="148"/>
    <col min="11521" max="11521" width="28.140625" style="148" bestFit="1" customWidth="1"/>
    <col min="11522" max="11522" width="9.7109375" style="148" customWidth="1"/>
    <col min="11523" max="11523" width="16.7109375" style="148" bestFit="1" customWidth="1"/>
    <col min="11524" max="11524" width="2.7109375" style="148" bestFit="1" customWidth="1"/>
    <col min="11525" max="11525" width="8.42578125" style="148" bestFit="1" customWidth="1"/>
    <col min="11526" max="11526" width="2.7109375" style="148" bestFit="1" customWidth="1"/>
    <col min="11527" max="11527" width="28.140625" style="148" bestFit="1" customWidth="1"/>
    <col min="11528" max="11528" width="2.7109375" style="148" bestFit="1" customWidth="1"/>
    <col min="11529" max="11529" width="10" style="148" bestFit="1" customWidth="1"/>
    <col min="11530" max="11530" width="2.7109375" style="148" customWidth="1"/>
    <col min="11531" max="11531" width="5.28515625" style="148" bestFit="1" customWidth="1"/>
    <col min="11532" max="11776" width="8.85546875" style="148"/>
    <col min="11777" max="11777" width="28.140625" style="148" bestFit="1" customWidth="1"/>
    <col min="11778" max="11778" width="9.7109375" style="148" customWidth="1"/>
    <col min="11779" max="11779" width="16.7109375" style="148" bestFit="1" customWidth="1"/>
    <col min="11780" max="11780" width="2.7109375" style="148" bestFit="1" customWidth="1"/>
    <col min="11781" max="11781" width="8.42578125" style="148" bestFit="1" customWidth="1"/>
    <col min="11782" max="11782" width="2.7109375" style="148" bestFit="1" customWidth="1"/>
    <col min="11783" max="11783" width="28.140625" style="148" bestFit="1" customWidth="1"/>
    <col min="11784" max="11784" width="2.7109375" style="148" bestFit="1" customWidth="1"/>
    <col min="11785" max="11785" width="10" style="148" bestFit="1" customWidth="1"/>
    <col min="11786" max="11786" width="2.7109375" style="148" customWidth="1"/>
    <col min="11787" max="11787" width="5.28515625" style="148" bestFit="1" customWidth="1"/>
    <col min="11788" max="12032" width="8.85546875" style="148"/>
    <col min="12033" max="12033" width="28.140625" style="148" bestFit="1" customWidth="1"/>
    <col min="12034" max="12034" width="9.7109375" style="148" customWidth="1"/>
    <col min="12035" max="12035" width="16.7109375" style="148" bestFit="1" customWidth="1"/>
    <col min="12036" max="12036" width="2.7109375" style="148" bestFit="1" customWidth="1"/>
    <col min="12037" max="12037" width="8.42578125" style="148" bestFit="1" customWidth="1"/>
    <col min="12038" max="12038" width="2.7109375" style="148" bestFit="1" customWidth="1"/>
    <col min="12039" max="12039" width="28.140625" style="148" bestFit="1" customWidth="1"/>
    <col min="12040" max="12040" width="2.7109375" style="148" bestFit="1" customWidth="1"/>
    <col min="12041" max="12041" width="10" style="148" bestFit="1" customWidth="1"/>
    <col min="12042" max="12042" width="2.7109375" style="148" customWidth="1"/>
    <col min="12043" max="12043" width="5.28515625" style="148" bestFit="1" customWidth="1"/>
    <col min="12044" max="12288" width="8.85546875" style="148"/>
    <col min="12289" max="12289" width="28.140625" style="148" bestFit="1" customWidth="1"/>
    <col min="12290" max="12290" width="9.7109375" style="148" customWidth="1"/>
    <col min="12291" max="12291" width="16.7109375" style="148" bestFit="1" customWidth="1"/>
    <col min="12292" max="12292" width="2.7109375" style="148" bestFit="1" customWidth="1"/>
    <col min="12293" max="12293" width="8.42578125" style="148" bestFit="1" customWidth="1"/>
    <col min="12294" max="12294" width="2.7109375" style="148" bestFit="1" customWidth="1"/>
    <col min="12295" max="12295" width="28.140625" style="148" bestFit="1" customWidth="1"/>
    <col min="12296" max="12296" width="2.7109375" style="148" bestFit="1" customWidth="1"/>
    <col min="12297" max="12297" width="10" style="148" bestFit="1" customWidth="1"/>
    <col min="12298" max="12298" width="2.7109375" style="148" customWidth="1"/>
    <col min="12299" max="12299" width="5.28515625" style="148" bestFit="1" customWidth="1"/>
    <col min="12300" max="12544" width="8.85546875" style="148"/>
    <col min="12545" max="12545" width="28.140625" style="148" bestFit="1" customWidth="1"/>
    <col min="12546" max="12546" width="9.7109375" style="148" customWidth="1"/>
    <col min="12547" max="12547" width="16.7109375" style="148" bestFit="1" customWidth="1"/>
    <col min="12548" max="12548" width="2.7109375" style="148" bestFit="1" customWidth="1"/>
    <col min="12549" max="12549" width="8.42578125" style="148" bestFit="1" customWidth="1"/>
    <col min="12550" max="12550" width="2.7109375" style="148" bestFit="1" customWidth="1"/>
    <col min="12551" max="12551" width="28.140625" style="148" bestFit="1" customWidth="1"/>
    <col min="12552" max="12552" width="2.7109375" style="148" bestFit="1" customWidth="1"/>
    <col min="12553" max="12553" width="10" style="148" bestFit="1" customWidth="1"/>
    <col min="12554" max="12554" width="2.7109375" style="148" customWidth="1"/>
    <col min="12555" max="12555" width="5.28515625" style="148" bestFit="1" customWidth="1"/>
    <col min="12556" max="12800" width="8.85546875" style="148"/>
    <col min="12801" max="12801" width="28.140625" style="148" bestFit="1" customWidth="1"/>
    <col min="12802" max="12802" width="9.7109375" style="148" customWidth="1"/>
    <col min="12803" max="12803" width="16.7109375" style="148" bestFit="1" customWidth="1"/>
    <col min="12804" max="12804" width="2.7109375" style="148" bestFit="1" customWidth="1"/>
    <col min="12805" max="12805" width="8.42578125" style="148" bestFit="1" customWidth="1"/>
    <col min="12806" max="12806" width="2.7109375" style="148" bestFit="1" customWidth="1"/>
    <col min="12807" max="12807" width="28.140625" style="148" bestFit="1" customWidth="1"/>
    <col min="12808" max="12808" width="2.7109375" style="148" bestFit="1" customWidth="1"/>
    <col min="12809" max="12809" width="10" style="148" bestFit="1" customWidth="1"/>
    <col min="12810" max="12810" width="2.7109375" style="148" customWidth="1"/>
    <col min="12811" max="12811" width="5.28515625" style="148" bestFit="1" customWidth="1"/>
    <col min="12812" max="13056" width="8.85546875" style="148"/>
    <col min="13057" max="13057" width="28.140625" style="148" bestFit="1" customWidth="1"/>
    <col min="13058" max="13058" width="9.7109375" style="148" customWidth="1"/>
    <col min="13059" max="13059" width="16.7109375" style="148" bestFit="1" customWidth="1"/>
    <col min="13060" max="13060" width="2.7109375" style="148" bestFit="1" customWidth="1"/>
    <col min="13061" max="13061" width="8.42578125" style="148" bestFit="1" customWidth="1"/>
    <col min="13062" max="13062" width="2.7109375" style="148" bestFit="1" customWidth="1"/>
    <col min="13063" max="13063" width="28.140625" style="148" bestFit="1" customWidth="1"/>
    <col min="13064" max="13064" width="2.7109375" style="148" bestFit="1" customWidth="1"/>
    <col min="13065" max="13065" width="10" style="148" bestFit="1" customWidth="1"/>
    <col min="13066" max="13066" width="2.7109375" style="148" customWidth="1"/>
    <col min="13067" max="13067" width="5.28515625" style="148" bestFit="1" customWidth="1"/>
    <col min="13068" max="13312" width="8.85546875" style="148"/>
    <col min="13313" max="13313" width="28.140625" style="148" bestFit="1" customWidth="1"/>
    <col min="13314" max="13314" width="9.7109375" style="148" customWidth="1"/>
    <col min="13315" max="13315" width="16.7109375" style="148" bestFit="1" customWidth="1"/>
    <col min="13316" max="13316" width="2.7109375" style="148" bestFit="1" customWidth="1"/>
    <col min="13317" max="13317" width="8.42578125" style="148" bestFit="1" customWidth="1"/>
    <col min="13318" max="13318" width="2.7109375" style="148" bestFit="1" customWidth="1"/>
    <col min="13319" max="13319" width="28.140625" style="148" bestFit="1" customWidth="1"/>
    <col min="13320" max="13320" width="2.7109375" style="148" bestFit="1" customWidth="1"/>
    <col min="13321" max="13321" width="10" style="148" bestFit="1" customWidth="1"/>
    <col min="13322" max="13322" width="2.7109375" style="148" customWidth="1"/>
    <col min="13323" max="13323" width="5.28515625" style="148" bestFit="1" customWidth="1"/>
    <col min="13324" max="13568" width="8.85546875" style="148"/>
    <col min="13569" max="13569" width="28.140625" style="148" bestFit="1" customWidth="1"/>
    <col min="13570" max="13570" width="9.7109375" style="148" customWidth="1"/>
    <col min="13571" max="13571" width="16.7109375" style="148" bestFit="1" customWidth="1"/>
    <col min="13572" max="13572" width="2.7109375" style="148" bestFit="1" customWidth="1"/>
    <col min="13573" max="13573" width="8.42578125" style="148" bestFit="1" customWidth="1"/>
    <col min="13574" max="13574" width="2.7109375" style="148" bestFit="1" customWidth="1"/>
    <col min="13575" max="13575" width="28.140625" style="148" bestFit="1" customWidth="1"/>
    <col min="13576" max="13576" width="2.7109375" style="148" bestFit="1" customWidth="1"/>
    <col min="13577" max="13577" width="10" style="148" bestFit="1" customWidth="1"/>
    <col min="13578" max="13578" width="2.7109375" style="148" customWidth="1"/>
    <col min="13579" max="13579" width="5.28515625" style="148" bestFit="1" customWidth="1"/>
    <col min="13580" max="13824" width="8.85546875" style="148"/>
    <col min="13825" max="13825" width="28.140625" style="148" bestFit="1" customWidth="1"/>
    <col min="13826" max="13826" width="9.7109375" style="148" customWidth="1"/>
    <col min="13827" max="13827" width="16.7109375" style="148" bestFit="1" customWidth="1"/>
    <col min="13828" max="13828" width="2.7109375" style="148" bestFit="1" customWidth="1"/>
    <col min="13829" max="13829" width="8.42578125" style="148" bestFit="1" customWidth="1"/>
    <col min="13830" max="13830" width="2.7109375" style="148" bestFit="1" customWidth="1"/>
    <col min="13831" max="13831" width="28.140625" style="148" bestFit="1" customWidth="1"/>
    <col min="13832" max="13832" width="2.7109375" style="148" bestFit="1" customWidth="1"/>
    <col min="13833" max="13833" width="10" style="148" bestFit="1" customWidth="1"/>
    <col min="13834" max="13834" width="2.7109375" style="148" customWidth="1"/>
    <col min="13835" max="13835" width="5.28515625" style="148" bestFit="1" customWidth="1"/>
    <col min="13836" max="14080" width="8.85546875" style="148"/>
    <col min="14081" max="14081" width="28.140625" style="148" bestFit="1" customWidth="1"/>
    <col min="14082" max="14082" width="9.7109375" style="148" customWidth="1"/>
    <col min="14083" max="14083" width="16.7109375" style="148" bestFit="1" customWidth="1"/>
    <col min="14084" max="14084" width="2.7109375" style="148" bestFit="1" customWidth="1"/>
    <col min="14085" max="14085" width="8.42578125" style="148" bestFit="1" customWidth="1"/>
    <col min="14086" max="14086" width="2.7109375" style="148" bestFit="1" customWidth="1"/>
    <col min="14087" max="14087" width="28.140625" style="148" bestFit="1" customWidth="1"/>
    <col min="14088" max="14088" width="2.7109375" style="148" bestFit="1" customWidth="1"/>
    <col min="14089" max="14089" width="10" style="148" bestFit="1" customWidth="1"/>
    <col min="14090" max="14090" width="2.7109375" style="148" customWidth="1"/>
    <col min="14091" max="14091" width="5.28515625" style="148" bestFit="1" customWidth="1"/>
    <col min="14092" max="14336" width="8.85546875" style="148"/>
    <col min="14337" max="14337" width="28.140625" style="148" bestFit="1" customWidth="1"/>
    <col min="14338" max="14338" width="9.7109375" style="148" customWidth="1"/>
    <col min="14339" max="14339" width="16.7109375" style="148" bestFit="1" customWidth="1"/>
    <col min="14340" max="14340" width="2.7109375" style="148" bestFit="1" customWidth="1"/>
    <col min="14341" max="14341" width="8.42578125" style="148" bestFit="1" customWidth="1"/>
    <col min="14342" max="14342" width="2.7109375" style="148" bestFit="1" customWidth="1"/>
    <col min="14343" max="14343" width="28.140625" style="148" bestFit="1" customWidth="1"/>
    <col min="14344" max="14344" width="2.7109375" style="148" bestFit="1" customWidth="1"/>
    <col min="14345" max="14345" width="10" style="148" bestFit="1" customWidth="1"/>
    <col min="14346" max="14346" width="2.7109375" style="148" customWidth="1"/>
    <col min="14347" max="14347" width="5.28515625" style="148" bestFit="1" customWidth="1"/>
    <col min="14348" max="14592" width="8.85546875" style="148"/>
    <col min="14593" max="14593" width="28.140625" style="148" bestFit="1" customWidth="1"/>
    <col min="14594" max="14594" width="9.7109375" style="148" customWidth="1"/>
    <col min="14595" max="14595" width="16.7109375" style="148" bestFit="1" customWidth="1"/>
    <col min="14596" max="14596" width="2.7109375" style="148" bestFit="1" customWidth="1"/>
    <col min="14597" max="14597" width="8.42578125" style="148" bestFit="1" customWidth="1"/>
    <col min="14598" max="14598" width="2.7109375" style="148" bestFit="1" customWidth="1"/>
    <col min="14599" max="14599" width="28.140625" style="148" bestFit="1" customWidth="1"/>
    <col min="14600" max="14600" width="2.7109375" style="148" bestFit="1" customWidth="1"/>
    <col min="14601" max="14601" width="10" style="148" bestFit="1" customWidth="1"/>
    <col min="14602" max="14602" width="2.7109375" style="148" customWidth="1"/>
    <col min="14603" max="14603" width="5.28515625" style="148" bestFit="1" customWidth="1"/>
    <col min="14604" max="14848" width="8.85546875" style="148"/>
    <col min="14849" max="14849" width="28.140625" style="148" bestFit="1" customWidth="1"/>
    <col min="14850" max="14850" width="9.7109375" style="148" customWidth="1"/>
    <col min="14851" max="14851" width="16.7109375" style="148" bestFit="1" customWidth="1"/>
    <col min="14852" max="14852" width="2.7109375" style="148" bestFit="1" customWidth="1"/>
    <col min="14853" max="14853" width="8.42578125" style="148" bestFit="1" customWidth="1"/>
    <col min="14854" max="14854" width="2.7109375" style="148" bestFit="1" customWidth="1"/>
    <col min="14855" max="14855" width="28.140625" style="148" bestFit="1" customWidth="1"/>
    <col min="14856" max="14856" width="2.7109375" style="148" bestFit="1" customWidth="1"/>
    <col min="14857" max="14857" width="10" style="148" bestFit="1" customWidth="1"/>
    <col min="14858" max="14858" width="2.7109375" style="148" customWidth="1"/>
    <col min="14859" max="14859" width="5.28515625" style="148" bestFit="1" customWidth="1"/>
    <col min="14860" max="15104" width="8.85546875" style="148"/>
    <col min="15105" max="15105" width="28.140625" style="148" bestFit="1" customWidth="1"/>
    <col min="15106" max="15106" width="9.7109375" style="148" customWidth="1"/>
    <col min="15107" max="15107" width="16.7109375" style="148" bestFit="1" customWidth="1"/>
    <col min="15108" max="15108" width="2.7109375" style="148" bestFit="1" customWidth="1"/>
    <col min="15109" max="15109" width="8.42578125" style="148" bestFit="1" customWidth="1"/>
    <col min="15110" max="15110" width="2.7109375" style="148" bestFit="1" customWidth="1"/>
    <col min="15111" max="15111" width="28.140625" style="148" bestFit="1" customWidth="1"/>
    <col min="15112" max="15112" width="2.7109375" style="148" bestFit="1" customWidth="1"/>
    <col min="15113" max="15113" width="10" style="148" bestFit="1" customWidth="1"/>
    <col min="15114" max="15114" width="2.7109375" style="148" customWidth="1"/>
    <col min="15115" max="15115" width="5.28515625" style="148" bestFit="1" customWidth="1"/>
    <col min="15116" max="15360" width="8.85546875" style="148"/>
    <col min="15361" max="15361" width="28.140625" style="148" bestFit="1" customWidth="1"/>
    <col min="15362" max="15362" width="9.7109375" style="148" customWidth="1"/>
    <col min="15363" max="15363" width="16.7109375" style="148" bestFit="1" customWidth="1"/>
    <col min="15364" max="15364" width="2.7109375" style="148" bestFit="1" customWidth="1"/>
    <col min="15365" max="15365" width="8.42578125" style="148" bestFit="1" customWidth="1"/>
    <col min="15366" max="15366" width="2.7109375" style="148" bestFit="1" customWidth="1"/>
    <col min="15367" max="15367" width="28.140625" style="148" bestFit="1" customWidth="1"/>
    <col min="15368" max="15368" width="2.7109375" style="148" bestFit="1" customWidth="1"/>
    <col min="15369" max="15369" width="10" style="148" bestFit="1" customWidth="1"/>
    <col min="15370" max="15370" width="2.7109375" style="148" customWidth="1"/>
    <col min="15371" max="15371" width="5.28515625" style="148" bestFit="1" customWidth="1"/>
    <col min="15372" max="15616" width="8.85546875" style="148"/>
    <col min="15617" max="15617" width="28.140625" style="148" bestFit="1" customWidth="1"/>
    <col min="15618" max="15618" width="9.7109375" style="148" customWidth="1"/>
    <col min="15619" max="15619" width="16.7109375" style="148" bestFit="1" customWidth="1"/>
    <col min="15620" max="15620" width="2.7109375" style="148" bestFit="1" customWidth="1"/>
    <col min="15621" max="15621" width="8.42578125" style="148" bestFit="1" customWidth="1"/>
    <col min="15622" max="15622" width="2.7109375" style="148" bestFit="1" customWidth="1"/>
    <col min="15623" max="15623" width="28.140625" style="148" bestFit="1" customWidth="1"/>
    <col min="15624" max="15624" width="2.7109375" style="148" bestFit="1" customWidth="1"/>
    <col min="15625" max="15625" width="10" style="148" bestFit="1" customWidth="1"/>
    <col min="15626" max="15626" width="2.7109375" style="148" customWidth="1"/>
    <col min="15627" max="15627" width="5.28515625" style="148" bestFit="1" customWidth="1"/>
    <col min="15628" max="15872" width="8.85546875" style="148"/>
    <col min="15873" max="15873" width="28.140625" style="148" bestFit="1" customWidth="1"/>
    <col min="15874" max="15874" width="9.7109375" style="148" customWidth="1"/>
    <col min="15875" max="15875" width="16.7109375" style="148" bestFit="1" customWidth="1"/>
    <col min="15876" max="15876" width="2.7109375" style="148" bestFit="1" customWidth="1"/>
    <col min="15877" max="15877" width="8.42578125" style="148" bestFit="1" customWidth="1"/>
    <col min="15878" max="15878" width="2.7109375" style="148" bestFit="1" customWidth="1"/>
    <col min="15879" max="15879" width="28.140625" style="148" bestFit="1" customWidth="1"/>
    <col min="15880" max="15880" width="2.7109375" style="148" bestFit="1" customWidth="1"/>
    <col min="15881" max="15881" width="10" style="148" bestFit="1" customWidth="1"/>
    <col min="15882" max="15882" width="2.7109375" style="148" customWidth="1"/>
    <col min="15883" max="15883" width="5.28515625" style="148" bestFit="1" customWidth="1"/>
    <col min="15884" max="16128" width="8.85546875" style="148"/>
    <col min="16129" max="16129" width="28.140625" style="148" bestFit="1" customWidth="1"/>
    <col min="16130" max="16130" width="9.7109375" style="148" customWidth="1"/>
    <col min="16131" max="16131" width="16.7109375" style="148" bestFit="1" customWidth="1"/>
    <col min="16132" max="16132" width="2.7109375" style="148" bestFit="1" customWidth="1"/>
    <col min="16133" max="16133" width="8.42578125" style="148" bestFit="1" customWidth="1"/>
    <col min="16134" max="16134" width="2.7109375" style="148" bestFit="1" customWidth="1"/>
    <col min="16135" max="16135" width="28.140625" style="148" bestFit="1" customWidth="1"/>
    <col min="16136" max="16136" width="2.7109375" style="148" bestFit="1" customWidth="1"/>
    <col min="16137" max="16137" width="10" style="148" bestFit="1" customWidth="1"/>
    <col min="16138" max="16138" width="2.7109375" style="148" customWidth="1"/>
    <col min="16139" max="16139" width="5.28515625" style="148" bestFit="1" customWidth="1"/>
    <col min="16140" max="16384" width="8.85546875" style="148"/>
  </cols>
  <sheetData>
    <row r="1" spans="1:11" x14ac:dyDescent="0.2">
      <c r="A1" s="147" t="s">
        <v>160</v>
      </c>
      <c r="B1" s="147"/>
    </row>
    <row r="2" spans="1:11" x14ac:dyDescent="0.2">
      <c r="A2" s="149" t="s">
        <v>184</v>
      </c>
      <c r="B2" s="160">
        <v>1</v>
      </c>
    </row>
    <row r="3" spans="1:11" x14ac:dyDescent="0.2">
      <c r="A3" s="149" t="s">
        <v>185</v>
      </c>
      <c r="B3" s="160">
        <v>0.3</v>
      </c>
    </row>
    <row r="4" spans="1:11" x14ac:dyDescent="0.2">
      <c r="A4" s="149" t="s">
        <v>186</v>
      </c>
      <c r="B4" s="160"/>
    </row>
    <row r="5" spans="1:11" x14ac:dyDescent="0.2">
      <c r="A5" s="149" t="s">
        <v>187</v>
      </c>
      <c r="B5" s="161">
        <v>116</v>
      </c>
    </row>
    <row r="6" spans="1:11" x14ac:dyDescent="0.2">
      <c r="A6" s="149" t="s">
        <v>188</v>
      </c>
      <c r="B6" s="161"/>
    </row>
    <row r="7" spans="1:11" x14ac:dyDescent="0.2">
      <c r="A7" s="149" t="s">
        <v>189</v>
      </c>
      <c r="B7" s="161"/>
    </row>
    <row r="8" spans="1:11" x14ac:dyDescent="0.2">
      <c r="C8" s="152" t="s">
        <v>190</v>
      </c>
      <c r="D8" s="153"/>
      <c r="E8" s="153"/>
      <c r="F8" s="153"/>
      <c r="G8" s="153"/>
      <c r="H8" s="153"/>
      <c r="I8" s="153"/>
      <c r="J8" s="153"/>
      <c r="K8" s="153"/>
    </row>
    <row r="9" spans="1:11" x14ac:dyDescent="0.2">
      <c r="C9" s="149" t="str">
        <f>A2</f>
        <v>Original Price Rate</v>
      </c>
      <c r="D9" s="149"/>
      <c r="E9" s="160">
        <f>B2</f>
        <v>1</v>
      </c>
      <c r="F9" s="149"/>
      <c r="G9" s="149" t="str">
        <f>A5</f>
        <v>$ Original Price</v>
      </c>
      <c r="H9" s="149"/>
      <c r="I9" s="161">
        <f>B5</f>
        <v>116</v>
      </c>
      <c r="J9" s="149"/>
      <c r="K9" s="149" t="s">
        <v>176</v>
      </c>
    </row>
    <row r="10" spans="1:11" ht="13.5" thickBot="1" x14ac:dyDescent="0.25">
      <c r="C10" s="154" t="str">
        <f>A3</f>
        <v>Markdown Rate</v>
      </c>
      <c r="D10" s="154" t="s">
        <v>191</v>
      </c>
      <c r="E10" s="162">
        <f>B3</f>
        <v>0.3</v>
      </c>
      <c r="F10" s="154" t="s">
        <v>5</v>
      </c>
      <c r="G10" s="154" t="str">
        <f>A6</f>
        <v>$ Markdown From Original Price</v>
      </c>
      <c r="H10" s="154" t="s">
        <v>191</v>
      </c>
      <c r="I10" s="163"/>
      <c r="J10" s="154" t="s">
        <v>5</v>
      </c>
      <c r="K10" s="154" t="s">
        <v>175</v>
      </c>
    </row>
    <row r="11" spans="1:11" ht="13.5" thickTop="1" x14ac:dyDescent="0.2">
      <c r="C11" s="157" t="str">
        <f>A4</f>
        <v>Reduced Price Rate</v>
      </c>
      <c r="D11" s="157" t="s">
        <v>4</v>
      </c>
      <c r="E11" s="164">
        <f>E9-E10</f>
        <v>0.7</v>
      </c>
      <c r="F11" s="157" t="s">
        <v>4</v>
      </c>
      <c r="G11" s="157" t="str">
        <f>A7</f>
        <v>$ Reduced Price</v>
      </c>
      <c r="H11" s="157" t="s">
        <v>4</v>
      </c>
      <c r="I11" s="165">
        <f>ROUND(I9*E11,2)</f>
        <v>81.2</v>
      </c>
      <c r="J11" s="157" t="s">
        <v>4</v>
      </c>
      <c r="K11" s="157" t="s">
        <v>175</v>
      </c>
    </row>
    <row r="13" spans="1:11" x14ac:dyDescent="0.2"/>
  </sheetData>
  <pageMargins left="0.75" right="0.75" top="1" bottom="1" header="0.5" footer="0.5"/>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7"/>
  </sheetPr>
  <dimension ref="A1:K13"/>
  <sheetViews>
    <sheetView zoomScale="85" workbookViewId="0">
      <selection activeCell="A9" sqref="A9"/>
    </sheetView>
  </sheetViews>
  <sheetFormatPr defaultRowHeight="12.75" x14ac:dyDescent="0.2"/>
  <cols>
    <col min="1" max="1" width="28.140625" style="148" bestFit="1" customWidth="1"/>
    <col min="2" max="2" width="9.7109375" style="148" customWidth="1"/>
    <col min="3" max="3" width="16.7109375" style="148" bestFit="1" customWidth="1"/>
    <col min="4" max="4" width="2.7109375" style="148" bestFit="1" customWidth="1"/>
    <col min="5" max="5" width="8.42578125" style="148" bestFit="1" customWidth="1"/>
    <col min="6" max="6" width="2.7109375" style="148" bestFit="1" customWidth="1"/>
    <col min="7" max="7" width="28.140625" style="148" bestFit="1" customWidth="1"/>
    <col min="8" max="8" width="2.7109375" style="148" bestFit="1" customWidth="1"/>
    <col min="9" max="9" width="10" style="148" bestFit="1" customWidth="1"/>
    <col min="10" max="10" width="2.7109375" style="148" customWidth="1"/>
    <col min="11" max="11" width="5.28515625" style="148" bestFit="1" customWidth="1"/>
    <col min="12" max="256" width="8.85546875" style="148"/>
    <col min="257" max="257" width="28.140625" style="148" bestFit="1" customWidth="1"/>
    <col min="258" max="258" width="9.7109375" style="148" customWidth="1"/>
    <col min="259" max="259" width="16.7109375" style="148" bestFit="1" customWidth="1"/>
    <col min="260" max="260" width="2.7109375" style="148" bestFit="1" customWidth="1"/>
    <col min="261" max="261" width="8.42578125" style="148" bestFit="1" customWidth="1"/>
    <col min="262" max="262" width="2.7109375" style="148" bestFit="1" customWidth="1"/>
    <col min="263" max="263" width="28.140625" style="148" bestFit="1" customWidth="1"/>
    <col min="264" max="264" width="2.7109375" style="148" bestFit="1" customWidth="1"/>
    <col min="265" max="265" width="10" style="148" bestFit="1" customWidth="1"/>
    <col min="266" max="266" width="2.7109375" style="148" customWidth="1"/>
    <col min="267" max="267" width="5.28515625" style="148" bestFit="1" customWidth="1"/>
    <col min="268" max="512" width="8.85546875" style="148"/>
    <col min="513" max="513" width="28.140625" style="148" bestFit="1" customWidth="1"/>
    <col min="514" max="514" width="9.7109375" style="148" customWidth="1"/>
    <col min="515" max="515" width="16.7109375" style="148" bestFit="1" customWidth="1"/>
    <col min="516" max="516" width="2.7109375" style="148" bestFit="1" customWidth="1"/>
    <col min="517" max="517" width="8.42578125" style="148" bestFit="1" customWidth="1"/>
    <col min="518" max="518" width="2.7109375" style="148" bestFit="1" customWidth="1"/>
    <col min="519" max="519" width="28.140625" style="148" bestFit="1" customWidth="1"/>
    <col min="520" max="520" width="2.7109375" style="148" bestFit="1" customWidth="1"/>
    <col min="521" max="521" width="10" style="148" bestFit="1" customWidth="1"/>
    <col min="522" max="522" width="2.7109375" style="148" customWidth="1"/>
    <col min="523" max="523" width="5.28515625" style="148" bestFit="1" customWidth="1"/>
    <col min="524" max="768" width="8.85546875" style="148"/>
    <col min="769" max="769" width="28.140625" style="148" bestFit="1" customWidth="1"/>
    <col min="770" max="770" width="9.7109375" style="148" customWidth="1"/>
    <col min="771" max="771" width="16.7109375" style="148" bestFit="1" customWidth="1"/>
    <col min="772" max="772" width="2.7109375" style="148" bestFit="1" customWidth="1"/>
    <col min="773" max="773" width="8.42578125" style="148" bestFit="1" customWidth="1"/>
    <col min="774" max="774" width="2.7109375" style="148" bestFit="1" customWidth="1"/>
    <col min="775" max="775" width="28.140625" style="148" bestFit="1" customWidth="1"/>
    <col min="776" max="776" width="2.7109375" style="148" bestFit="1" customWidth="1"/>
    <col min="777" max="777" width="10" style="148" bestFit="1" customWidth="1"/>
    <col min="778" max="778" width="2.7109375" style="148" customWidth="1"/>
    <col min="779" max="779" width="5.28515625" style="148" bestFit="1" customWidth="1"/>
    <col min="780" max="1024" width="8.85546875" style="148"/>
    <col min="1025" max="1025" width="28.140625" style="148" bestFit="1" customWidth="1"/>
    <col min="1026" max="1026" width="9.7109375" style="148" customWidth="1"/>
    <col min="1027" max="1027" width="16.7109375" style="148" bestFit="1" customWidth="1"/>
    <col min="1028" max="1028" width="2.7109375" style="148" bestFit="1" customWidth="1"/>
    <col min="1029" max="1029" width="8.42578125" style="148" bestFit="1" customWidth="1"/>
    <col min="1030" max="1030" width="2.7109375" style="148" bestFit="1" customWidth="1"/>
    <col min="1031" max="1031" width="28.140625" style="148" bestFit="1" customWidth="1"/>
    <col min="1032" max="1032" width="2.7109375" style="148" bestFit="1" customWidth="1"/>
    <col min="1033" max="1033" width="10" style="148" bestFit="1" customWidth="1"/>
    <col min="1034" max="1034" width="2.7109375" style="148" customWidth="1"/>
    <col min="1035" max="1035" width="5.28515625" style="148" bestFit="1" customWidth="1"/>
    <col min="1036" max="1280" width="8.85546875" style="148"/>
    <col min="1281" max="1281" width="28.140625" style="148" bestFit="1" customWidth="1"/>
    <col min="1282" max="1282" width="9.7109375" style="148" customWidth="1"/>
    <col min="1283" max="1283" width="16.7109375" style="148" bestFit="1" customWidth="1"/>
    <col min="1284" max="1284" width="2.7109375" style="148" bestFit="1" customWidth="1"/>
    <col min="1285" max="1285" width="8.42578125" style="148" bestFit="1" customWidth="1"/>
    <col min="1286" max="1286" width="2.7109375" style="148" bestFit="1" customWidth="1"/>
    <col min="1287" max="1287" width="28.140625" style="148" bestFit="1" customWidth="1"/>
    <col min="1288" max="1288" width="2.7109375" style="148" bestFit="1" customWidth="1"/>
    <col min="1289" max="1289" width="10" style="148" bestFit="1" customWidth="1"/>
    <col min="1290" max="1290" width="2.7109375" style="148" customWidth="1"/>
    <col min="1291" max="1291" width="5.28515625" style="148" bestFit="1" customWidth="1"/>
    <col min="1292" max="1536" width="8.85546875" style="148"/>
    <col min="1537" max="1537" width="28.140625" style="148" bestFit="1" customWidth="1"/>
    <col min="1538" max="1538" width="9.7109375" style="148" customWidth="1"/>
    <col min="1539" max="1539" width="16.7109375" style="148" bestFit="1" customWidth="1"/>
    <col min="1540" max="1540" width="2.7109375" style="148" bestFit="1" customWidth="1"/>
    <col min="1541" max="1541" width="8.42578125" style="148" bestFit="1" customWidth="1"/>
    <col min="1542" max="1542" width="2.7109375" style="148" bestFit="1" customWidth="1"/>
    <col min="1543" max="1543" width="28.140625" style="148" bestFit="1" customWidth="1"/>
    <col min="1544" max="1544" width="2.7109375" style="148" bestFit="1" customWidth="1"/>
    <col min="1545" max="1545" width="10" style="148" bestFit="1" customWidth="1"/>
    <col min="1546" max="1546" width="2.7109375" style="148" customWidth="1"/>
    <col min="1547" max="1547" width="5.28515625" style="148" bestFit="1" customWidth="1"/>
    <col min="1548" max="1792" width="8.85546875" style="148"/>
    <col min="1793" max="1793" width="28.140625" style="148" bestFit="1" customWidth="1"/>
    <col min="1794" max="1794" width="9.7109375" style="148" customWidth="1"/>
    <col min="1795" max="1795" width="16.7109375" style="148" bestFit="1" customWidth="1"/>
    <col min="1796" max="1796" width="2.7109375" style="148" bestFit="1" customWidth="1"/>
    <col min="1797" max="1797" width="8.42578125" style="148" bestFit="1" customWidth="1"/>
    <col min="1798" max="1798" width="2.7109375" style="148" bestFit="1" customWidth="1"/>
    <col min="1799" max="1799" width="28.140625" style="148" bestFit="1" customWidth="1"/>
    <col min="1800" max="1800" width="2.7109375" style="148" bestFit="1" customWidth="1"/>
    <col min="1801" max="1801" width="10" style="148" bestFit="1" customWidth="1"/>
    <col min="1802" max="1802" width="2.7109375" style="148" customWidth="1"/>
    <col min="1803" max="1803" width="5.28515625" style="148" bestFit="1" customWidth="1"/>
    <col min="1804" max="2048" width="8.85546875" style="148"/>
    <col min="2049" max="2049" width="28.140625" style="148" bestFit="1" customWidth="1"/>
    <col min="2050" max="2050" width="9.7109375" style="148" customWidth="1"/>
    <col min="2051" max="2051" width="16.7109375" style="148" bestFit="1" customWidth="1"/>
    <col min="2052" max="2052" width="2.7109375" style="148" bestFit="1" customWidth="1"/>
    <col min="2053" max="2053" width="8.42578125" style="148" bestFit="1" customWidth="1"/>
    <col min="2054" max="2054" width="2.7109375" style="148" bestFit="1" customWidth="1"/>
    <col min="2055" max="2055" width="28.140625" style="148" bestFit="1" customWidth="1"/>
    <col min="2056" max="2056" width="2.7109375" style="148" bestFit="1" customWidth="1"/>
    <col min="2057" max="2057" width="10" style="148" bestFit="1" customWidth="1"/>
    <col min="2058" max="2058" width="2.7109375" style="148" customWidth="1"/>
    <col min="2059" max="2059" width="5.28515625" style="148" bestFit="1" customWidth="1"/>
    <col min="2060" max="2304" width="8.85546875" style="148"/>
    <col min="2305" max="2305" width="28.140625" style="148" bestFit="1" customWidth="1"/>
    <col min="2306" max="2306" width="9.7109375" style="148" customWidth="1"/>
    <col min="2307" max="2307" width="16.7109375" style="148" bestFit="1" customWidth="1"/>
    <col min="2308" max="2308" width="2.7109375" style="148" bestFit="1" customWidth="1"/>
    <col min="2309" max="2309" width="8.42578125" style="148" bestFit="1" customWidth="1"/>
    <col min="2310" max="2310" width="2.7109375" style="148" bestFit="1" customWidth="1"/>
    <col min="2311" max="2311" width="28.140625" style="148" bestFit="1" customWidth="1"/>
    <col min="2312" max="2312" width="2.7109375" style="148" bestFit="1" customWidth="1"/>
    <col min="2313" max="2313" width="10" style="148" bestFit="1" customWidth="1"/>
    <col min="2314" max="2314" width="2.7109375" style="148" customWidth="1"/>
    <col min="2315" max="2315" width="5.28515625" style="148" bestFit="1" customWidth="1"/>
    <col min="2316" max="2560" width="8.85546875" style="148"/>
    <col min="2561" max="2561" width="28.140625" style="148" bestFit="1" customWidth="1"/>
    <col min="2562" max="2562" width="9.7109375" style="148" customWidth="1"/>
    <col min="2563" max="2563" width="16.7109375" style="148" bestFit="1" customWidth="1"/>
    <col min="2564" max="2564" width="2.7109375" style="148" bestFit="1" customWidth="1"/>
    <col min="2565" max="2565" width="8.42578125" style="148" bestFit="1" customWidth="1"/>
    <col min="2566" max="2566" width="2.7109375" style="148" bestFit="1" customWidth="1"/>
    <col min="2567" max="2567" width="28.140625" style="148" bestFit="1" customWidth="1"/>
    <col min="2568" max="2568" width="2.7109375" style="148" bestFit="1" customWidth="1"/>
    <col min="2569" max="2569" width="10" style="148" bestFit="1" customWidth="1"/>
    <col min="2570" max="2570" width="2.7109375" style="148" customWidth="1"/>
    <col min="2571" max="2571" width="5.28515625" style="148" bestFit="1" customWidth="1"/>
    <col min="2572" max="2816" width="8.85546875" style="148"/>
    <col min="2817" max="2817" width="28.140625" style="148" bestFit="1" customWidth="1"/>
    <col min="2818" max="2818" width="9.7109375" style="148" customWidth="1"/>
    <col min="2819" max="2819" width="16.7109375" style="148" bestFit="1" customWidth="1"/>
    <col min="2820" max="2820" width="2.7109375" style="148" bestFit="1" customWidth="1"/>
    <col min="2821" max="2821" width="8.42578125" style="148" bestFit="1" customWidth="1"/>
    <col min="2822" max="2822" width="2.7109375" style="148" bestFit="1" customWidth="1"/>
    <col min="2823" max="2823" width="28.140625" style="148" bestFit="1" customWidth="1"/>
    <col min="2824" max="2824" width="2.7109375" style="148" bestFit="1" customWidth="1"/>
    <col min="2825" max="2825" width="10" style="148" bestFit="1" customWidth="1"/>
    <col min="2826" max="2826" width="2.7109375" style="148" customWidth="1"/>
    <col min="2827" max="2827" width="5.28515625" style="148" bestFit="1" customWidth="1"/>
    <col min="2828" max="3072" width="8.85546875" style="148"/>
    <col min="3073" max="3073" width="28.140625" style="148" bestFit="1" customWidth="1"/>
    <col min="3074" max="3074" width="9.7109375" style="148" customWidth="1"/>
    <col min="3075" max="3075" width="16.7109375" style="148" bestFit="1" customWidth="1"/>
    <col min="3076" max="3076" width="2.7109375" style="148" bestFit="1" customWidth="1"/>
    <col min="3077" max="3077" width="8.42578125" style="148" bestFit="1" customWidth="1"/>
    <col min="3078" max="3078" width="2.7109375" style="148" bestFit="1" customWidth="1"/>
    <col min="3079" max="3079" width="28.140625" style="148" bestFit="1" customWidth="1"/>
    <col min="3080" max="3080" width="2.7109375" style="148" bestFit="1" customWidth="1"/>
    <col min="3081" max="3081" width="10" style="148" bestFit="1" customWidth="1"/>
    <col min="3082" max="3082" width="2.7109375" style="148" customWidth="1"/>
    <col min="3083" max="3083" width="5.28515625" style="148" bestFit="1" customWidth="1"/>
    <col min="3084" max="3328" width="8.85546875" style="148"/>
    <col min="3329" max="3329" width="28.140625" style="148" bestFit="1" customWidth="1"/>
    <col min="3330" max="3330" width="9.7109375" style="148" customWidth="1"/>
    <col min="3331" max="3331" width="16.7109375" style="148" bestFit="1" customWidth="1"/>
    <col min="3332" max="3332" width="2.7109375" style="148" bestFit="1" customWidth="1"/>
    <col min="3333" max="3333" width="8.42578125" style="148" bestFit="1" customWidth="1"/>
    <col min="3334" max="3334" width="2.7109375" style="148" bestFit="1" customWidth="1"/>
    <col min="3335" max="3335" width="28.140625" style="148" bestFit="1" customWidth="1"/>
    <col min="3336" max="3336" width="2.7109375" style="148" bestFit="1" customWidth="1"/>
    <col min="3337" max="3337" width="10" style="148" bestFit="1" customWidth="1"/>
    <col min="3338" max="3338" width="2.7109375" style="148" customWidth="1"/>
    <col min="3339" max="3339" width="5.28515625" style="148" bestFit="1" customWidth="1"/>
    <col min="3340" max="3584" width="8.85546875" style="148"/>
    <col min="3585" max="3585" width="28.140625" style="148" bestFit="1" customWidth="1"/>
    <col min="3586" max="3586" width="9.7109375" style="148" customWidth="1"/>
    <col min="3587" max="3587" width="16.7109375" style="148" bestFit="1" customWidth="1"/>
    <col min="3588" max="3588" width="2.7109375" style="148" bestFit="1" customWidth="1"/>
    <col min="3589" max="3589" width="8.42578125" style="148" bestFit="1" customWidth="1"/>
    <col min="3590" max="3590" width="2.7109375" style="148" bestFit="1" customWidth="1"/>
    <col min="3591" max="3591" width="28.140625" style="148" bestFit="1" customWidth="1"/>
    <col min="3592" max="3592" width="2.7109375" style="148" bestFit="1" customWidth="1"/>
    <col min="3593" max="3593" width="10" style="148" bestFit="1" customWidth="1"/>
    <col min="3594" max="3594" width="2.7109375" style="148" customWidth="1"/>
    <col min="3595" max="3595" width="5.28515625" style="148" bestFit="1" customWidth="1"/>
    <col min="3596" max="3840" width="8.85546875" style="148"/>
    <col min="3841" max="3841" width="28.140625" style="148" bestFit="1" customWidth="1"/>
    <col min="3842" max="3842" width="9.7109375" style="148" customWidth="1"/>
    <col min="3843" max="3843" width="16.7109375" style="148" bestFit="1" customWidth="1"/>
    <col min="3844" max="3844" width="2.7109375" style="148" bestFit="1" customWidth="1"/>
    <col min="3845" max="3845" width="8.42578125" style="148" bestFit="1" customWidth="1"/>
    <col min="3846" max="3846" width="2.7109375" style="148" bestFit="1" customWidth="1"/>
    <col min="3847" max="3847" width="28.140625" style="148" bestFit="1" customWidth="1"/>
    <col min="3848" max="3848" width="2.7109375" style="148" bestFit="1" customWidth="1"/>
    <col min="3849" max="3849" width="10" style="148" bestFit="1" customWidth="1"/>
    <col min="3850" max="3850" width="2.7109375" style="148" customWidth="1"/>
    <col min="3851" max="3851" width="5.28515625" style="148" bestFit="1" customWidth="1"/>
    <col min="3852" max="4096" width="8.85546875" style="148"/>
    <col min="4097" max="4097" width="28.140625" style="148" bestFit="1" customWidth="1"/>
    <col min="4098" max="4098" width="9.7109375" style="148" customWidth="1"/>
    <col min="4099" max="4099" width="16.7109375" style="148" bestFit="1" customWidth="1"/>
    <col min="4100" max="4100" width="2.7109375" style="148" bestFit="1" customWidth="1"/>
    <col min="4101" max="4101" width="8.42578125" style="148" bestFit="1" customWidth="1"/>
    <col min="4102" max="4102" width="2.7109375" style="148" bestFit="1" customWidth="1"/>
    <col min="4103" max="4103" width="28.140625" style="148" bestFit="1" customWidth="1"/>
    <col min="4104" max="4104" width="2.7109375" style="148" bestFit="1" customWidth="1"/>
    <col min="4105" max="4105" width="10" style="148" bestFit="1" customWidth="1"/>
    <col min="4106" max="4106" width="2.7109375" style="148" customWidth="1"/>
    <col min="4107" max="4107" width="5.28515625" style="148" bestFit="1" customWidth="1"/>
    <col min="4108" max="4352" width="8.85546875" style="148"/>
    <col min="4353" max="4353" width="28.140625" style="148" bestFit="1" customWidth="1"/>
    <col min="4354" max="4354" width="9.7109375" style="148" customWidth="1"/>
    <col min="4355" max="4355" width="16.7109375" style="148" bestFit="1" customWidth="1"/>
    <col min="4356" max="4356" width="2.7109375" style="148" bestFit="1" customWidth="1"/>
    <col min="4357" max="4357" width="8.42578125" style="148" bestFit="1" customWidth="1"/>
    <col min="4358" max="4358" width="2.7109375" style="148" bestFit="1" customWidth="1"/>
    <col min="4359" max="4359" width="28.140625" style="148" bestFit="1" customWidth="1"/>
    <col min="4360" max="4360" width="2.7109375" style="148" bestFit="1" customWidth="1"/>
    <col min="4361" max="4361" width="10" style="148" bestFit="1" customWidth="1"/>
    <col min="4362" max="4362" width="2.7109375" style="148" customWidth="1"/>
    <col min="4363" max="4363" width="5.28515625" style="148" bestFit="1" customWidth="1"/>
    <col min="4364" max="4608" width="8.85546875" style="148"/>
    <col min="4609" max="4609" width="28.140625" style="148" bestFit="1" customWidth="1"/>
    <col min="4610" max="4610" width="9.7109375" style="148" customWidth="1"/>
    <col min="4611" max="4611" width="16.7109375" style="148" bestFit="1" customWidth="1"/>
    <col min="4612" max="4612" width="2.7109375" style="148" bestFit="1" customWidth="1"/>
    <col min="4613" max="4613" width="8.42578125" style="148" bestFit="1" customWidth="1"/>
    <col min="4614" max="4614" width="2.7109375" style="148" bestFit="1" customWidth="1"/>
    <col min="4615" max="4615" width="28.140625" style="148" bestFit="1" customWidth="1"/>
    <col min="4616" max="4616" width="2.7109375" style="148" bestFit="1" customWidth="1"/>
    <col min="4617" max="4617" width="10" style="148" bestFit="1" customWidth="1"/>
    <col min="4618" max="4618" width="2.7109375" style="148" customWidth="1"/>
    <col min="4619" max="4619" width="5.28515625" style="148" bestFit="1" customWidth="1"/>
    <col min="4620" max="4864" width="8.85546875" style="148"/>
    <col min="4865" max="4865" width="28.140625" style="148" bestFit="1" customWidth="1"/>
    <col min="4866" max="4866" width="9.7109375" style="148" customWidth="1"/>
    <col min="4867" max="4867" width="16.7109375" style="148" bestFit="1" customWidth="1"/>
    <col min="4868" max="4868" width="2.7109375" style="148" bestFit="1" customWidth="1"/>
    <col min="4869" max="4869" width="8.42578125" style="148" bestFit="1" customWidth="1"/>
    <col min="4870" max="4870" width="2.7109375" style="148" bestFit="1" customWidth="1"/>
    <col min="4871" max="4871" width="28.140625" style="148" bestFit="1" customWidth="1"/>
    <col min="4872" max="4872" width="2.7109375" style="148" bestFit="1" customWidth="1"/>
    <col min="4873" max="4873" width="10" style="148" bestFit="1" customWidth="1"/>
    <col min="4874" max="4874" width="2.7109375" style="148" customWidth="1"/>
    <col min="4875" max="4875" width="5.28515625" style="148" bestFit="1" customWidth="1"/>
    <col min="4876" max="5120" width="8.85546875" style="148"/>
    <col min="5121" max="5121" width="28.140625" style="148" bestFit="1" customWidth="1"/>
    <col min="5122" max="5122" width="9.7109375" style="148" customWidth="1"/>
    <col min="5123" max="5123" width="16.7109375" style="148" bestFit="1" customWidth="1"/>
    <col min="5124" max="5124" width="2.7109375" style="148" bestFit="1" customWidth="1"/>
    <col min="5125" max="5125" width="8.42578125" style="148" bestFit="1" customWidth="1"/>
    <col min="5126" max="5126" width="2.7109375" style="148" bestFit="1" customWidth="1"/>
    <col min="5127" max="5127" width="28.140625" style="148" bestFit="1" customWidth="1"/>
    <col min="5128" max="5128" width="2.7109375" style="148" bestFit="1" customWidth="1"/>
    <col min="5129" max="5129" width="10" style="148" bestFit="1" customWidth="1"/>
    <col min="5130" max="5130" width="2.7109375" style="148" customWidth="1"/>
    <col min="5131" max="5131" width="5.28515625" style="148" bestFit="1" customWidth="1"/>
    <col min="5132" max="5376" width="8.85546875" style="148"/>
    <col min="5377" max="5377" width="28.140625" style="148" bestFit="1" customWidth="1"/>
    <col min="5378" max="5378" width="9.7109375" style="148" customWidth="1"/>
    <col min="5379" max="5379" width="16.7109375" style="148" bestFit="1" customWidth="1"/>
    <col min="5380" max="5380" width="2.7109375" style="148" bestFit="1" customWidth="1"/>
    <col min="5381" max="5381" width="8.42578125" style="148" bestFit="1" customWidth="1"/>
    <col min="5382" max="5382" width="2.7109375" style="148" bestFit="1" customWidth="1"/>
    <col min="5383" max="5383" width="28.140625" style="148" bestFit="1" customWidth="1"/>
    <col min="5384" max="5384" width="2.7109375" style="148" bestFit="1" customWidth="1"/>
    <col min="5385" max="5385" width="10" style="148" bestFit="1" customWidth="1"/>
    <col min="5386" max="5386" width="2.7109375" style="148" customWidth="1"/>
    <col min="5387" max="5387" width="5.28515625" style="148" bestFit="1" customWidth="1"/>
    <col min="5388" max="5632" width="8.85546875" style="148"/>
    <col min="5633" max="5633" width="28.140625" style="148" bestFit="1" customWidth="1"/>
    <col min="5634" max="5634" width="9.7109375" style="148" customWidth="1"/>
    <col min="5635" max="5635" width="16.7109375" style="148" bestFit="1" customWidth="1"/>
    <col min="5636" max="5636" width="2.7109375" style="148" bestFit="1" customWidth="1"/>
    <col min="5637" max="5637" width="8.42578125" style="148" bestFit="1" customWidth="1"/>
    <col min="5638" max="5638" width="2.7109375" style="148" bestFit="1" customWidth="1"/>
    <col min="5639" max="5639" width="28.140625" style="148" bestFit="1" customWidth="1"/>
    <col min="5640" max="5640" width="2.7109375" style="148" bestFit="1" customWidth="1"/>
    <col min="5641" max="5641" width="10" style="148" bestFit="1" customWidth="1"/>
    <col min="5642" max="5642" width="2.7109375" style="148" customWidth="1"/>
    <col min="5643" max="5643" width="5.28515625" style="148" bestFit="1" customWidth="1"/>
    <col min="5644" max="5888" width="8.85546875" style="148"/>
    <col min="5889" max="5889" width="28.140625" style="148" bestFit="1" customWidth="1"/>
    <col min="5890" max="5890" width="9.7109375" style="148" customWidth="1"/>
    <col min="5891" max="5891" width="16.7109375" style="148" bestFit="1" customWidth="1"/>
    <col min="5892" max="5892" width="2.7109375" style="148" bestFit="1" customWidth="1"/>
    <col min="5893" max="5893" width="8.42578125" style="148" bestFit="1" customWidth="1"/>
    <col min="5894" max="5894" width="2.7109375" style="148" bestFit="1" customWidth="1"/>
    <col min="5895" max="5895" width="28.140625" style="148" bestFit="1" customWidth="1"/>
    <col min="5896" max="5896" width="2.7109375" style="148" bestFit="1" customWidth="1"/>
    <col min="5897" max="5897" width="10" style="148" bestFit="1" customWidth="1"/>
    <col min="5898" max="5898" width="2.7109375" style="148" customWidth="1"/>
    <col min="5899" max="5899" width="5.28515625" style="148" bestFit="1" customWidth="1"/>
    <col min="5900" max="6144" width="8.85546875" style="148"/>
    <col min="6145" max="6145" width="28.140625" style="148" bestFit="1" customWidth="1"/>
    <col min="6146" max="6146" width="9.7109375" style="148" customWidth="1"/>
    <col min="6147" max="6147" width="16.7109375" style="148" bestFit="1" customWidth="1"/>
    <col min="6148" max="6148" width="2.7109375" style="148" bestFit="1" customWidth="1"/>
    <col min="6149" max="6149" width="8.42578125" style="148" bestFit="1" customWidth="1"/>
    <col min="6150" max="6150" width="2.7109375" style="148" bestFit="1" customWidth="1"/>
    <col min="6151" max="6151" width="28.140625" style="148" bestFit="1" customWidth="1"/>
    <col min="6152" max="6152" width="2.7109375" style="148" bestFit="1" customWidth="1"/>
    <col min="6153" max="6153" width="10" style="148" bestFit="1" customWidth="1"/>
    <col min="6154" max="6154" width="2.7109375" style="148" customWidth="1"/>
    <col min="6155" max="6155" width="5.28515625" style="148" bestFit="1" customWidth="1"/>
    <col min="6156" max="6400" width="8.85546875" style="148"/>
    <col min="6401" max="6401" width="28.140625" style="148" bestFit="1" customWidth="1"/>
    <col min="6402" max="6402" width="9.7109375" style="148" customWidth="1"/>
    <col min="6403" max="6403" width="16.7109375" style="148" bestFit="1" customWidth="1"/>
    <col min="6404" max="6404" width="2.7109375" style="148" bestFit="1" customWidth="1"/>
    <col min="6405" max="6405" width="8.42578125" style="148" bestFit="1" customWidth="1"/>
    <col min="6406" max="6406" width="2.7109375" style="148" bestFit="1" customWidth="1"/>
    <col min="6407" max="6407" width="28.140625" style="148" bestFit="1" customWidth="1"/>
    <col min="6408" max="6408" width="2.7109375" style="148" bestFit="1" customWidth="1"/>
    <col min="6409" max="6409" width="10" style="148" bestFit="1" customWidth="1"/>
    <col min="6410" max="6410" width="2.7109375" style="148" customWidth="1"/>
    <col min="6411" max="6411" width="5.28515625" style="148" bestFit="1" customWidth="1"/>
    <col min="6412" max="6656" width="8.85546875" style="148"/>
    <col min="6657" max="6657" width="28.140625" style="148" bestFit="1" customWidth="1"/>
    <col min="6658" max="6658" width="9.7109375" style="148" customWidth="1"/>
    <col min="6659" max="6659" width="16.7109375" style="148" bestFit="1" customWidth="1"/>
    <col min="6660" max="6660" width="2.7109375" style="148" bestFit="1" customWidth="1"/>
    <col min="6661" max="6661" width="8.42578125" style="148" bestFit="1" customWidth="1"/>
    <col min="6662" max="6662" width="2.7109375" style="148" bestFit="1" customWidth="1"/>
    <col min="6663" max="6663" width="28.140625" style="148" bestFit="1" customWidth="1"/>
    <col min="6664" max="6664" width="2.7109375" style="148" bestFit="1" customWidth="1"/>
    <col min="6665" max="6665" width="10" style="148" bestFit="1" customWidth="1"/>
    <col min="6666" max="6666" width="2.7109375" style="148" customWidth="1"/>
    <col min="6667" max="6667" width="5.28515625" style="148" bestFit="1" customWidth="1"/>
    <col min="6668" max="6912" width="8.85546875" style="148"/>
    <col min="6913" max="6913" width="28.140625" style="148" bestFit="1" customWidth="1"/>
    <col min="6914" max="6914" width="9.7109375" style="148" customWidth="1"/>
    <col min="6915" max="6915" width="16.7109375" style="148" bestFit="1" customWidth="1"/>
    <col min="6916" max="6916" width="2.7109375" style="148" bestFit="1" customWidth="1"/>
    <col min="6917" max="6917" width="8.42578125" style="148" bestFit="1" customWidth="1"/>
    <col min="6918" max="6918" width="2.7109375" style="148" bestFit="1" customWidth="1"/>
    <col min="6919" max="6919" width="28.140625" style="148" bestFit="1" customWidth="1"/>
    <col min="6920" max="6920" width="2.7109375" style="148" bestFit="1" customWidth="1"/>
    <col min="6921" max="6921" width="10" style="148" bestFit="1" customWidth="1"/>
    <col min="6922" max="6922" width="2.7109375" style="148" customWidth="1"/>
    <col min="6923" max="6923" width="5.28515625" style="148" bestFit="1" customWidth="1"/>
    <col min="6924" max="7168" width="8.85546875" style="148"/>
    <col min="7169" max="7169" width="28.140625" style="148" bestFit="1" customWidth="1"/>
    <col min="7170" max="7170" width="9.7109375" style="148" customWidth="1"/>
    <col min="7171" max="7171" width="16.7109375" style="148" bestFit="1" customWidth="1"/>
    <col min="7172" max="7172" width="2.7109375" style="148" bestFit="1" customWidth="1"/>
    <col min="7173" max="7173" width="8.42578125" style="148" bestFit="1" customWidth="1"/>
    <col min="7174" max="7174" width="2.7109375" style="148" bestFit="1" customWidth="1"/>
    <col min="7175" max="7175" width="28.140625" style="148" bestFit="1" customWidth="1"/>
    <col min="7176" max="7176" width="2.7109375" style="148" bestFit="1" customWidth="1"/>
    <col min="7177" max="7177" width="10" style="148" bestFit="1" customWidth="1"/>
    <col min="7178" max="7178" width="2.7109375" style="148" customWidth="1"/>
    <col min="7179" max="7179" width="5.28515625" style="148" bestFit="1" customWidth="1"/>
    <col min="7180" max="7424" width="8.85546875" style="148"/>
    <col min="7425" max="7425" width="28.140625" style="148" bestFit="1" customWidth="1"/>
    <col min="7426" max="7426" width="9.7109375" style="148" customWidth="1"/>
    <col min="7427" max="7427" width="16.7109375" style="148" bestFit="1" customWidth="1"/>
    <col min="7428" max="7428" width="2.7109375" style="148" bestFit="1" customWidth="1"/>
    <col min="7429" max="7429" width="8.42578125" style="148" bestFit="1" customWidth="1"/>
    <col min="7430" max="7430" width="2.7109375" style="148" bestFit="1" customWidth="1"/>
    <col min="7431" max="7431" width="28.140625" style="148" bestFit="1" customWidth="1"/>
    <col min="7432" max="7432" width="2.7109375" style="148" bestFit="1" customWidth="1"/>
    <col min="7433" max="7433" width="10" style="148" bestFit="1" customWidth="1"/>
    <col min="7434" max="7434" width="2.7109375" style="148" customWidth="1"/>
    <col min="7435" max="7435" width="5.28515625" style="148" bestFit="1" customWidth="1"/>
    <col min="7436" max="7680" width="8.85546875" style="148"/>
    <col min="7681" max="7681" width="28.140625" style="148" bestFit="1" customWidth="1"/>
    <col min="7682" max="7682" width="9.7109375" style="148" customWidth="1"/>
    <col min="7683" max="7683" width="16.7109375" style="148" bestFit="1" customWidth="1"/>
    <col min="7684" max="7684" width="2.7109375" style="148" bestFit="1" customWidth="1"/>
    <col min="7685" max="7685" width="8.42578125" style="148" bestFit="1" customWidth="1"/>
    <col min="7686" max="7686" width="2.7109375" style="148" bestFit="1" customWidth="1"/>
    <col min="7687" max="7687" width="28.140625" style="148" bestFit="1" customWidth="1"/>
    <col min="7688" max="7688" width="2.7109375" style="148" bestFit="1" customWidth="1"/>
    <col min="7689" max="7689" width="10" style="148" bestFit="1" customWidth="1"/>
    <col min="7690" max="7690" width="2.7109375" style="148" customWidth="1"/>
    <col min="7691" max="7691" width="5.28515625" style="148" bestFit="1" customWidth="1"/>
    <col min="7692" max="7936" width="8.85546875" style="148"/>
    <col min="7937" max="7937" width="28.140625" style="148" bestFit="1" customWidth="1"/>
    <col min="7938" max="7938" width="9.7109375" style="148" customWidth="1"/>
    <col min="7939" max="7939" width="16.7109375" style="148" bestFit="1" customWidth="1"/>
    <col min="7940" max="7940" width="2.7109375" style="148" bestFit="1" customWidth="1"/>
    <col min="7941" max="7941" width="8.42578125" style="148" bestFit="1" customWidth="1"/>
    <col min="7942" max="7942" width="2.7109375" style="148" bestFit="1" customWidth="1"/>
    <col min="7943" max="7943" width="28.140625" style="148" bestFit="1" customWidth="1"/>
    <col min="7944" max="7944" width="2.7109375" style="148" bestFit="1" customWidth="1"/>
    <col min="7945" max="7945" width="10" style="148" bestFit="1" customWidth="1"/>
    <col min="7946" max="7946" width="2.7109375" style="148" customWidth="1"/>
    <col min="7947" max="7947" width="5.28515625" style="148" bestFit="1" customWidth="1"/>
    <col min="7948" max="8192" width="8.85546875" style="148"/>
    <col min="8193" max="8193" width="28.140625" style="148" bestFit="1" customWidth="1"/>
    <col min="8194" max="8194" width="9.7109375" style="148" customWidth="1"/>
    <col min="8195" max="8195" width="16.7109375" style="148" bestFit="1" customWidth="1"/>
    <col min="8196" max="8196" width="2.7109375" style="148" bestFit="1" customWidth="1"/>
    <col min="8197" max="8197" width="8.42578125" style="148" bestFit="1" customWidth="1"/>
    <col min="8198" max="8198" width="2.7109375" style="148" bestFit="1" customWidth="1"/>
    <col min="8199" max="8199" width="28.140625" style="148" bestFit="1" customWidth="1"/>
    <col min="8200" max="8200" width="2.7109375" style="148" bestFit="1" customWidth="1"/>
    <col min="8201" max="8201" width="10" style="148" bestFit="1" customWidth="1"/>
    <col min="8202" max="8202" width="2.7109375" style="148" customWidth="1"/>
    <col min="8203" max="8203" width="5.28515625" style="148" bestFit="1" customWidth="1"/>
    <col min="8204" max="8448" width="8.85546875" style="148"/>
    <col min="8449" max="8449" width="28.140625" style="148" bestFit="1" customWidth="1"/>
    <col min="8450" max="8450" width="9.7109375" style="148" customWidth="1"/>
    <col min="8451" max="8451" width="16.7109375" style="148" bestFit="1" customWidth="1"/>
    <col min="8452" max="8452" width="2.7109375" style="148" bestFit="1" customWidth="1"/>
    <col min="8453" max="8453" width="8.42578125" style="148" bestFit="1" customWidth="1"/>
    <col min="8454" max="8454" width="2.7109375" style="148" bestFit="1" customWidth="1"/>
    <col min="8455" max="8455" width="28.140625" style="148" bestFit="1" customWidth="1"/>
    <col min="8456" max="8456" width="2.7109375" style="148" bestFit="1" customWidth="1"/>
    <col min="8457" max="8457" width="10" style="148" bestFit="1" customWidth="1"/>
    <col min="8458" max="8458" width="2.7109375" style="148" customWidth="1"/>
    <col min="8459" max="8459" width="5.28515625" style="148" bestFit="1" customWidth="1"/>
    <col min="8460" max="8704" width="8.85546875" style="148"/>
    <col min="8705" max="8705" width="28.140625" style="148" bestFit="1" customWidth="1"/>
    <col min="8706" max="8706" width="9.7109375" style="148" customWidth="1"/>
    <col min="8707" max="8707" width="16.7109375" style="148" bestFit="1" customWidth="1"/>
    <col min="8708" max="8708" width="2.7109375" style="148" bestFit="1" customWidth="1"/>
    <col min="8709" max="8709" width="8.42578125" style="148" bestFit="1" customWidth="1"/>
    <col min="8710" max="8710" width="2.7109375" style="148" bestFit="1" customWidth="1"/>
    <col min="8711" max="8711" width="28.140625" style="148" bestFit="1" customWidth="1"/>
    <col min="8712" max="8712" width="2.7109375" style="148" bestFit="1" customWidth="1"/>
    <col min="8713" max="8713" width="10" style="148" bestFit="1" customWidth="1"/>
    <col min="8714" max="8714" width="2.7109375" style="148" customWidth="1"/>
    <col min="8715" max="8715" width="5.28515625" style="148" bestFit="1" customWidth="1"/>
    <col min="8716" max="8960" width="8.85546875" style="148"/>
    <col min="8961" max="8961" width="28.140625" style="148" bestFit="1" customWidth="1"/>
    <col min="8962" max="8962" width="9.7109375" style="148" customWidth="1"/>
    <col min="8963" max="8963" width="16.7109375" style="148" bestFit="1" customWidth="1"/>
    <col min="8964" max="8964" width="2.7109375" style="148" bestFit="1" customWidth="1"/>
    <col min="8965" max="8965" width="8.42578125" style="148" bestFit="1" customWidth="1"/>
    <col min="8966" max="8966" width="2.7109375" style="148" bestFit="1" customWidth="1"/>
    <col min="8967" max="8967" width="28.140625" style="148" bestFit="1" customWidth="1"/>
    <col min="8968" max="8968" width="2.7109375" style="148" bestFit="1" customWidth="1"/>
    <col min="8969" max="8969" width="10" style="148" bestFit="1" customWidth="1"/>
    <col min="8970" max="8970" width="2.7109375" style="148" customWidth="1"/>
    <col min="8971" max="8971" width="5.28515625" style="148" bestFit="1" customWidth="1"/>
    <col min="8972" max="9216" width="8.85546875" style="148"/>
    <col min="9217" max="9217" width="28.140625" style="148" bestFit="1" customWidth="1"/>
    <col min="9218" max="9218" width="9.7109375" style="148" customWidth="1"/>
    <col min="9219" max="9219" width="16.7109375" style="148" bestFit="1" customWidth="1"/>
    <col min="9220" max="9220" width="2.7109375" style="148" bestFit="1" customWidth="1"/>
    <col min="9221" max="9221" width="8.42578125" style="148" bestFit="1" customWidth="1"/>
    <col min="9222" max="9222" width="2.7109375" style="148" bestFit="1" customWidth="1"/>
    <col min="9223" max="9223" width="28.140625" style="148" bestFit="1" customWidth="1"/>
    <col min="9224" max="9224" width="2.7109375" style="148" bestFit="1" customWidth="1"/>
    <col min="9225" max="9225" width="10" style="148" bestFit="1" customWidth="1"/>
    <col min="9226" max="9226" width="2.7109375" style="148" customWidth="1"/>
    <col min="9227" max="9227" width="5.28515625" style="148" bestFit="1" customWidth="1"/>
    <col min="9228" max="9472" width="8.85546875" style="148"/>
    <col min="9473" max="9473" width="28.140625" style="148" bestFit="1" customWidth="1"/>
    <col min="9474" max="9474" width="9.7109375" style="148" customWidth="1"/>
    <col min="9475" max="9475" width="16.7109375" style="148" bestFit="1" customWidth="1"/>
    <col min="9476" max="9476" width="2.7109375" style="148" bestFit="1" customWidth="1"/>
    <col min="9477" max="9477" width="8.42578125" style="148" bestFit="1" customWidth="1"/>
    <col min="9478" max="9478" width="2.7109375" style="148" bestFit="1" customWidth="1"/>
    <col min="9479" max="9479" width="28.140625" style="148" bestFit="1" customWidth="1"/>
    <col min="9480" max="9480" width="2.7109375" style="148" bestFit="1" customWidth="1"/>
    <col min="9481" max="9481" width="10" style="148" bestFit="1" customWidth="1"/>
    <col min="9482" max="9482" width="2.7109375" style="148" customWidth="1"/>
    <col min="9483" max="9483" width="5.28515625" style="148" bestFit="1" customWidth="1"/>
    <col min="9484" max="9728" width="8.85546875" style="148"/>
    <col min="9729" max="9729" width="28.140625" style="148" bestFit="1" customWidth="1"/>
    <col min="9730" max="9730" width="9.7109375" style="148" customWidth="1"/>
    <col min="9731" max="9731" width="16.7109375" style="148" bestFit="1" customWidth="1"/>
    <col min="9732" max="9732" width="2.7109375" style="148" bestFit="1" customWidth="1"/>
    <col min="9733" max="9733" width="8.42578125" style="148" bestFit="1" customWidth="1"/>
    <col min="9734" max="9734" width="2.7109375" style="148" bestFit="1" customWidth="1"/>
    <col min="9735" max="9735" width="28.140625" style="148" bestFit="1" customWidth="1"/>
    <col min="9736" max="9736" width="2.7109375" style="148" bestFit="1" customWidth="1"/>
    <col min="9737" max="9737" width="10" style="148" bestFit="1" customWidth="1"/>
    <col min="9738" max="9738" width="2.7109375" style="148" customWidth="1"/>
    <col min="9739" max="9739" width="5.28515625" style="148" bestFit="1" customWidth="1"/>
    <col min="9740" max="9984" width="8.85546875" style="148"/>
    <col min="9985" max="9985" width="28.140625" style="148" bestFit="1" customWidth="1"/>
    <col min="9986" max="9986" width="9.7109375" style="148" customWidth="1"/>
    <col min="9987" max="9987" width="16.7109375" style="148" bestFit="1" customWidth="1"/>
    <col min="9988" max="9988" width="2.7109375" style="148" bestFit="1" customWidth="1"/>
    <col min="9989" max="9989" width="8.42578125" style="148" bestFit="1" customWidth="1"/>
    <col min="9990" max="9990" width="2.7109375" style="148" bestFit="1" customWidth="1"/>
    <col min="9991" max="9991" width="28.140625" style="148" bestFit="1" customWidth="1"/>
    <col min="9992" max="9992" width="2.7109375" style="148" bestFit="1" customWidth="1"/>
    <col min="9993" max="9993" width="10" style="148" bestFit="1" customWidth="1"/>
    <col min="9994" max="9994" width="2.7109375" style="148" customWidth="1"/>
    <col min="9995" max="9995" width="5.28515625" style="148" bestFit="1" customWidth="1"/>
    <col min="9996" max="10240" width="8.85546875" style="148"/>
    <col min="10241" max="10241" width="28.140625" style="148" bestFit="1" customWidth="1"/>
    <col min="10242" max="10242" width="9.7109375" style="148" customWidth="1"/>
    <col min="10243" max="10243" width="16.7109375" style="148" bestFit="1" customWidth="1"/>
    <col min="10244" max="10244" width="2.7109375" style="148" bestFit="1" customWidth="1"/>
    <col min="10245" max="10245" width="8.42578125" style="148" bestFit="1" customWidth="1"/>
    <col min="10246" max="10246" width="2.7109375" style="148" bestFit="1" customWidth="1"/>
    <col min="10247" max="10247" width="28.140625" style="148" bestFit="1" customWidth="1"/>
    <col min="10248" max="10248" width="2.7109375" style="148" bestFit="1" customWidth="1"/>
    <col min="10249" max="10249" width="10" style="148" bestFit="1" customWidth="1"/>
    <col min="10250" max="10250" width="2.7109375" style="148" customWidth="1"/>
    <col min="10251" max="10251" width="5.28515625" style="148" bestFit="1" customWidth="1"/>
    <col min="10252" max="10496" width="8.85546875" style="148"/>
    <col min="10497" max="10497" width="28.140625" style="148" bestFit="1" customWidth="1"/>
    <col min="10498" max="10498" width="9.7109375" style="148" customWidth="1"/>
    <col min="10499" max="10499" width="16.7109375" style="148" bestFit="1" customWidth="1"/>
    <col min="10500" max="10500" width="2.7109375" style="148" bestFit="1" customWidth="1"/>
    <col min="10501" max="10501" width="8.42578125" style="148" bestFit="1" customWidth="1"/>
    <col min="10502" max="10502" width="2.7109375" style="148" bestFit="1" customWidth="1"/>
    <col min="10503" max="10503" width="28.140625" style="148" bestFit="1" customWidth="1"/>
    <col min="10504" max="10504" width="2.7109375" style="148" bestFit="1" customWidth="1"/>
    <col min="10505" max="10505" width="10" style="148" bestFit="1" customWidth="1"/>
    <col min="10506" max="10506" width="2.7109375" style="148" customWidth="1"/>
    <col min="10507" max="10507" width="5.28515625" style="148" bestFit="1" customWidth="1"/>
    <col min="10508" max="10752" width="8.85546875" style="148"/>
    <col min="10753" max="10753" width="28.140625" style="148" bestFit="1" customWidth="1"/>
    <col min="10754" max="10754" width="9.7109375" style="148" customWidth="1"/>
    <col min="10755" max="10755" width="16.7109375" style="148" bestFit="1" customWidth="1"/>
    <col min="10756" max="10756" width="2.7109375" style="148" bestFit="1" customWidth="1"/>
    <col min="10757" max="10757" width="8.42578125" style="148" bestFit="1" customWidth="1"/>
    <col min="10758" max="10758" width="2.7109375" style="148" bestFit="1" customWidth="1"/>
    <col min="10759" max="10759" width="28.140625" style="148" bestFit="1" customWidth="1"/>
    <col min="10760" max="10760" width="2.7109375" style="148" bestFit="1" customWidth="1"/>
    <col min="10761" max="10761" width="10" style="148" bestFit="1" customWidth="1"/>
    <col min="10762" max="10762" width="2.7109375" style="148" customWidth="1"/>
    <col min="10763" max="10763" width="5.28515625" style="148" bestFit="1" customWidth="1"/>
    <col min="10764" max="11008" width="8.85546875" style="148"/>
    <col min="11009" max="11009" width="28.140625" style="148" bestFit="1" customWidth="1"/>
    <col min="11010" max="11010" width="9.7109375" style="148" customWidth="1"/>
    <col min="11011" max="11011" width="16.7109375" style="148" bestFit="1" customWidth="1"/>
    <col min="11012" max="11012" width="2.7109375" style="148" bestFit="1" customWidth="1"/>
    <col min="11013" max="11013" width="8.42578125" style="148" bestFit="1" customWidth="1"/>
    <col min="11014" max="11014" width="2.7109375" style="148" bestFit="1" customWidth="1"/>
    <col min="11015" max="11015" width="28.140625" style="148" bestFit="1" customWidth="1"/>
    <col min="11016" max="11016" width="2.7109375" style="148" bestFit="1" customWidth="1"/>
    <col min="11017" max="11017" width="10" style="148" bestFit="1" customWidth="1"/>
    <col min="11018" max="11018" width="2.7109375" style="148" customWidth="1"/>
    <col min="11019" max="11019" width="5.28515625" style="148" bestFit="1" customWidth="1"/>
    <col min="11020" max="11264" width="8.85546875" style="148"/>
    <col min="11265" max="11265" width="28.140625" style="148" bestFit="1" customWidth="1"/>
    <col min="11266" max="11266" width="9.7109375" style="148" customWidth="1"/>
    <col min="11267" max="11267" width="16.7109375" style="148" bestFit="1" customWidth="1"/>
    <col min="11268" max="11268" width="2.7109375" style="148" bestFit="1" customWidth="1"/>
    <col min="11269" max="11269" width="8.42578125" style="148" bestFit="1" customWidth="1"/>
    <col min="11270" max="11270" width="2.7109375" style="148" bestFit="1" customWidth="1"/>
    <col min="11271" max="11271" width="28.140625" style="148" bestFit="1" customWidth="1"/>
    <col min="11272" max="11272" width="2.7109375" style="148" bestFit="1" customWidth="1"/>
    <col min="11273" max="11273" width="10" style="148" bestFit="1" customWidth="1"/>
    <col min="11274" max="11274" width="2.7109375" style="148" customWidth="1"/>
    <col min="11275" max="11275" width="5.28515625" style="148" bestFit="1" customWidth="1"/>
    <col min="11276" max="11520" width="8.85546875" style="148"/>
    <col min="11521" max="11521" width="28.140625" style="148" bestFit="1" customWidth="1"/>
    <col min="11522" max="11522" width="9.7109375" style="148" customWidth="1"/>
    <col min="11523" max="11523" width="16.7109375" style="148" bestFit="1" customWidth="1"/>
    <col min="11524" max="11524" width="2.7109375" style="148" bestFit="1" customWidth="1"/>
    <col min="11525" max="11525" width="8.42578125" style="148" bestFit="1" customWidth="1"/>
    <col min="11526" max="11526" width="2.7109375" style="148" bestFit="1" customWidth="1"/>
    <col min="11527" max="11527" width="28.140625" style="148" bestFit="1" customWidth="1"/>
    <col min="11528" max="11528" width="2.7109375" style="148" bestFit="1" customWidth="1"/>
    <col min="11529" max="11529" width="10" style="148" bestFit="1" customWidth="1"/>
    <col min="11530" max="11530" width="2.7109375" style="148" customWidth="1"/>
    <col min="11531" max="11531" width="5.28515625" style="148" bestFit="1" customWidth="1"/>
    <col min="11532" max="11776" width="8.85546875" style="148"/>
    <col min="11777" max="11777" width="28.140625" style="148" bestFit="1" customWidth="1"/>
    <col min="11778" max="11778" width="9.7109375" style="148" customWidth="1"/>
    <col min="11779" max="11779" width="16.7109375" style="148" bestFit="1" customWidth="1"/>
    <col min="11780" max="11780" width="2.7109375" style="148" bestFit="1" customWidth="1"/>
    <col min="11781" max="11781" width="8.42578125" style="148" bestFit="1" customWidth="1"/>
    <col min="11782" max="11782" width="2.7109375" style="148" bestFit="1" customWidth="1"/>
    <col min="11783" max="11783" width="28.140625" style="148" bestFit="1" customWidth="1"/>
    <col min="11784" max="11784" width="2.7109375" style="148" bestFit="1" customWidth="1"/>
    <col min="11785" max="11785" width="10" style="148" bestFit="1" customWidth="1"/>
    <col min="11786" max="11786" width="2.7109375" style="148" customWidth="1"/>
    <col min="11787" max="11787" width="5.28515625" style="148" bestFit="1" customWidth="1"/>
    <col min="11788" max="12032" width="8.85546875" style="148"/>
    <col min="12033" max="12033" width="28.140625" style="148" bestFit="1" customWidth="1"/>
    <col min="12034" max="12034" width="9.7109375" style="148" customWidth="1"/>
    <col min="12035" max="12035" width="16.7109375" style="148" bestFit="1" customWidth="1"/>
    <col min="12036" max="12036" width="2.7109375" style="148" bestFit="1" customWidth="1"/>
    <col min="12037" max="12037" width="8.42578125" style="148" bestFit="1" customWidth="1"/>
    <col min="12038" max="12038" width="2.7109375" style="148" bestFit="1" customWidth="1"/>
    <col min="12039" max="12039" width="28.140625" style="148" bestFit="1" customWidth="1"/>
    <col min="12040" max="12040" width="2.7109375" style="148" bestFit="1" customWidth="1"/>
    <col min="12041" max="12041" width="10" style="148" bestFit="1" customWidth="1"/>
    <col min="12042" max="12042" width="2.7109375" style="148" customWidth="1"/>
    <col min="12043" max="12043" width="5.28515625" style="148" bestFit="1" customWidth="1"/>
    <col min="12044" max="12288" width="8.85546875" style="148"/>
    <col min="12289" max="12289" width="28.140625" style="148" bestFit="1" customWidth="1"/>
    <col min="12290" max="12290" width="9.7109375" style="148" customWidth="1"/>
    <col min="12291" max="12291" width="16.7109375" style="148" bestFit="1" customWidth="1"/>
    <col min="12292" max="12292" width="2.7109375" style="148" bestFit="1" customWidth="1"/>
    <col min="12293" max="12293" width="8.42578125" style="148" bestFit="1" customWidth="1"/>
    <col min="12294" max="12294" width="2.7109375" style="148" bestFit="1" customWidth="1"/>
    <col min="12295" max="12295" width="28.140625" style="148" bestFit="1" customWidth="1"/>
    <col min="12296" max="12296" width="2.7109375" style="148" bestFit="1" customWidth="1"/>
    <col min="12297" max="12297" width="10" style="148" bestFit="1" customWidth="1"/>
    <col min="12298" max="12298" width="2.7109375" style="148" customWidth="1"/>
    <col min="12299" max="12299" width="5.28515625" style="148" bestFit="1" customWidth="1"/>
    <col min="12300" max="12544" width="8.85546875" style="148"/>
    <col min="12545" max="12545" width="28.140625" style="148" bestFit="1" customWidth="1"/>
    <col min="12546" max="12546" width="9.7109375" style="148" customWidth="1"/>
    <col min="12547" max="12547" width="16.7109375" style="148" bestFit="1" customWidth="1"/>
    <col min="12548" max="12548" width="2.7109375" style="148" bestFit="1" customWidth="1"/>
    <col min="12549" max="12549" width="8.42578125" style="148" bestFit="1" customWidth="1"/>
    <col min="12550" max="12550" width="2.7109375" style="148" bestFit="1" customWidth="1"/>
    <col min="12551" max="12551" width="28.140625" style="148" bestFit="1" customWidth="1"/>
    <col min="12552" max="12552" width="2.7109375" style="148" bestFit="1" customWidth="1"/>
    <col min="12553" max="12553" width="10" style="148" bestFit="1" customWidth="1"/>
    <col min="12554" max="12554" width="2.7109375" style="148" customWidth="1"/>
    <col min="12555" max="12555" width="5.28515625" style="148" bestFit="1" customWidth="1"/>
    <col min="12556" max="12800" width="8.85546875" style="148"/>
    <col min="12801" max="12801" width="28.140625" style="148" bestFit="1" customWidth="1"/>
    <col min="12802" max="12802" width="9.7109375" style="148" customWidth="1"/>
    <col min="12803" max="12803" width="16.7109375" style="148" bestFit="1" customWidth="1"/>
    <col min="12804" max="12804" width="2.7109375" style="148" bestFit="1" customWidth="1"/>
    <col min="12805" max="12805" width="8.42578125" style="148" bestFit="1" customWidth="1"/>
    <col min="12806" max="12806" width="2.7109375" style="148" bestFit="1" customWidth="1"/>
    <col min="12807" max="12807" width="28.140625" style="148" bestFit="1" customWidth="1"/>
    <col min="12808" max="12808" width="2.7109375" style="148" bestFit="1" customWidth="1"/>
    <col min="12809" max="12809" width="10" style="148" bestFit="1" customWidth="1"/>
    <col min="12810" max="12810" width="2.7109375" style="148" customWidth="1"/>
    <col min="12811" max="12811" width="5.28515625" style="148" bestFit="1" customWidth="1"/>
    <col min="12812" max="13056" width="8.85546875" style="148"/>
    <col min="13057" max="13057" width="28.140625" style="148" bestFit="1" customWidth="1"/>
    <col min="13058" max="13058" width="9.7109375" style="148" customWidth="1"/>
    <col min="13059" max="13059" width="16.7109375" style="148" bestFit="1" customWidth="1"/>
    <col min="13060" max="13060" width="2.7109375" style="148" bestFit="1" customWidth="1"/>
    <col min="13061" max="13061" width="8.42578125" style="148" bestFit="1" customWidth="1"/>
    <col min="13062" max="13062" width="2.7109375" style="148" bestFit="1" customWidth="1"/>
    <col min="13063" max="13063" width="28.140625" style="148" bestFit="1" customWidth="1"/>
    <col min="13064" max="13064" width="2.7109375" style="148" bestFit="1" customWidth="1"/>
    <col min="13065" max="13065" width="10" style="148" bestFit="1" customWidth="1"/>
    <col min="13066" max="13066" width="2.7109375" style="148" customWidth="1"/>
    <col min="13067" max="13067" width="5.28515625" style="148" bestFit="1" customWidth="1"/>
    <col min="13068" max="13312" width="8.85546875" style="148"/>
    <col min="13313" max="13313" width="28.140625" style="148" bestFit="1" customWidth="1"/>
    <col min="13314" max="13314" width="9.7109375" style="148" customWidth="1"/>
    <col min="13315" max="13315" width="16.7109375" style="148" bestFit="1" customWidth="1"/>
    <col min="13316" max="13316" width="2.7109375" style="148" bestFit="1" customWidth="1"/>
    <col min="13317" max="13317" width="8.42578125" style="148" bestFit="1" customWidth="1"/>
    <col min="13318" max="13318" width="2.7109375" style="148" bestFit="1" customWidth="1"/>
    <col min="13319" max="13319" width="28.140625" style="148" bestFit="1" customWidth="1"/>
    <col min="13320" max="13320" width="2.7109375" style="148" bestFit="1" customWidth="1"/>
    <col min="13321" max="13321" width="10" style="148" bestFit="1" customWidth="1"/>
    <col min="13322" max="13322" width="2.7109375" style="148" customWidth="1"/>
    <col min="13323" max="13323" width="5.28515625" style="148" bestFit="1" customWidth="1"/>
    <col min="13324" max="13568" width="8.85546875" style="148"/>
    <col min="13569" max="13569" width="28.140625" style="148" bestFit="1" customWidth="1"/>
    <col min="13570" max="13570" width="9.7109375" style="148" customWidth="1"/>
    <col min="13571" max="13571" width="16.7109375" style="148" bestFit="1" customWidth="1"/>
    <col min="13572" max="13572" width="2.7109375" style="148" bestFit="1" customWidth="1"/>
    <col min="13573" max="13573" width="8.42578125" style="148" bestFit="1" customWidth="1"/>
    <col min="13574" max="13574" width="2.7109375" style="148" bestFit="1" customWidth="1"/>
    <col min="13575" max="13575" width="28.140625" style="148" bestFit="1" customWidth="1"/>
    <col min="13576" max="13576" width="2.7109375" style="148" bestFit="1" customWidth="1"/>
    <col min="13577" max="13577" width="10" style="148" bestFit="1" customWidth="1"/>
    <col min="13578" max="13578" width="2.7109375" style="148" customWidth="1"/>
    <col min="13579" max="13579" width="5.28515625" style="148" bestFit="1" customWidth="1"/>
    <col min="13580" max="13824" width="8.85546875" style="148"/>
    <col min="13825" max="13825" width="28.140625" style="148" bestFit="1" customWidth="1"/>
    <col min="13826" max="13826" width="9.7109375" style="148" customWidth="1"/>
    <col min="13827" max="13827" width="16.7109375" style="148" bestFit="1" customWidth="1"/>
    <col min="13828" max="13828" width="2.7109375" style="148" bestFit="1" customWidth="1"/>
    <col min="13829" max="13829" width="8.42578125" style="148" bestFit="1" customWidth="1"/>
    <col min="13830" max="13830" width="2.7109375" style="148" bestFit="1" customWidth="1"/>
    <col min="13831" max="13831" width="28.140625" style="148" bestFit="1" customWidth="1"/>
    <col min="13832" max="13832" width="2.7109375" style="148" bestFit="1" customWidth="1"/>
    <col min="13833" max="13833" width="10" style="148" bestFit="1" customWidth="1"/>
    <col min="13834" max="13834" width="2.7109375" style="148" customWidth="1"/>
    <col min="13835" max="13835" width="5.28515625" style="148" bestFit="1" customWidth="1"/>
    <col min="13836" max="14080" width="8.85546875" style="148"/>
    <col min="14081" max="14081" width="28.140625" style="148" bestFit="1" customWidth="1"/>
    <col min="14082" max="14082" width="9.7109375" style="148" customWidth="1"/>
    <col min="14083" max="14083" width="16.7109375" style="148" bestFit="1" customWidth="1"/>
    <col min="14084" max="14084" width="2.7109375" style="148" bestFit="1" customWidth="1"/>
    <col min="14085" max="14085" width="8.42578125" style="148" bestFit="1" customWidth="1"/>
    <col min="14086" max="14086" width="2.7109375" style="148" bestFit="1" customWidth="1"/>
    <col min="14087" max="14087" width="28.140625" style="148" bestFit="1" customWidth="1"/>
    <col min="14088" max="14088" width="2.7109375" style="148" bestFit="1" customWidth="1"/>
    <col min="14089" max="14089" width="10" style="148" bestFit="1" customWidth="1"/>
    <col min="14090" max="14090" width="2.7109375" style="148" customWidth="1"/>
    <col min="14091" max="14091" width="5.28515625" style="148" bestFit="1" customWidth="1"/>
    <col min="14092" max="14336" width="8.85546875" style="148"/>
    <col min="14337" max="14337" width="28.140625" style="148" bestFit="1" customWidth="1"/>
    <col min="14338" max="14338" width="9.7109375" style="148" customWidth="1"/>
    <col min="14339" max="14339" width="16.7109375" style="148" bestFit="1" customWidth="1"/>
    <col min="14340" max="14340" width="2.7109375" style="148" bestFit="1" customWidth="1"/>
    <col min="14341" max="14341" width="8.42578125" style="148" bestFit="1" customWidth="1"/>
    <col min="14342" max="14342" width="2.7109375" style="148" bestFit="1" customWidth="1"/>
    <col min="14343" max="14343" width="28.140625" style="148" bestFit="1" customWidth="1"/>
    <col min="14344" max="14344" width="2.7109375" style="148" bestFit="1" customWidth="1"/>
    <col min="14345" max="14345" width="10" style="148" bestFit="1" customWidth="1"/>
    <col min="14346" max="14346" width="2.7109375" style="148" customWidth="1"/>
    <col min="14347" max="14347" width="5.28515625" style="148" bestFit="1" customWidth="1"/>
    <col min="14348" max="14592" width="8.85546875" style="148"/>
    <col min="14593" max="14593" width="28.140625" style="148" bestFit="1" customWidth="1"/>
    <col min="14594" max="14594" width="9.7109375" style="148" customWidth="1"/>
    <col min="14595" max="14595" width="16.7109375" style="148" bestFit="1" customWidth="1"/>
    <col min="14596" max="14596" width="2.7109375" style="148" bestFit="1" customWidth="1"/>
    <col min="14597" max="14597" width="8.42578125" style="148" bestFit="1" customWidth="1"/>
    <col min="14598" max="14598" width="2.7109375" style="148" bestFit="1" customWidth="1"/>
    <col min="14599" max="14599" width="28.140625" style="148" bestFit="1" customWidth="1"/>
    <col min="14600" max="14600" width="2.7109375" style="148" bestFit="1" customWidth="1"/>
    <col min="14601" max="14601" width="10" style="148" bestFit="1" customWidth="1"/>
    <col min="14602" max="14602" width="2.7109375" style="148" customWidth="1"/>
    <col min="14603" max="14603" width="5.28515625" style="148" bestFit="1" customWidth="1"/>
    <col min="14604" max="14848" width="8.85546875" style="148"/>
    <col min="14849" max="14849" width="28.140625" style="148" bestFit="1" customWidth="1"/>
    <col min="14850" max="14850" width="9.7109375" style="148" customWidth="1"/>
    <col min="14851" max="14851" width="16.7109375" style="148" bestFit="1" customWidth="1"/>
    <col min="14852" max="14852" width="2.7109375" style="148" bestFit="1" customWidth="1"/>
    <col min="14853" max="14853" width="8.42578125" style="148" bestFit="1" customWidth="1"/>
    <col min="14854" max="14854" width="2.7109375" style="148" bestFit="1" customWidth="1"/>
    <col min="14855" max="14855" width="28.140625" style="148" bestFit="1" customWidth="1"/>
    <col min="14856" max="14856" width="2.7109375" style="148" bestFit="1" customWidth="1"/>
    <col min="14857" max="14857" width="10" style="148" bestFit="1" customWidth="1"/>
    <col min="14858" max="14858" width="2.7109375" style="148" customWidth="1"/>
    <col min="14859" max="14859" width="5.28515625" style="148" bestFit="1" customWidth="1"/>
    <col min="14860" max="15104" width="8.85546875" style="148"/>
    <col min="15105" max="15105" width="28.140625" style="148" bestFit="1" customWidth="1"/>
    <col min="15106" max="15106" width="9.7109375" style="148" customWidth="1"/>
    <col min="15107" max="15107" width="16.7109375" style="148" bestFit="1" customWidth="1"/>
    <col min="15108" max="15108" width="2.7109375" style="148" bestFit="1" customWidth="1"/>
    <col min="15109" max="15109" width="8.42578125" style="148" bestFit="1" customWidth="1"/>
    <col min="15110" max="15110" width="2.7109375" style="148" bestFit="1" customWidth="1"/>
    <col min="15111" max="15111" width="28.140625" style="148" bestFit="1" customWidth="1"/>
    <col min="15112" max="15112" width="2.7109375" style="148" bestFit="1" customWidth="1"/>
    <col min="15113" max="15113" width="10" style="148" bestFit="1" customWidth="1"/>
    <col min="15114" max="15114" width="2.7109375" style="148" customWidth="1"/>
    <col min="15115" max="15115" width="5.28515625" style="148" bestFit="1" customWidth="1"/>
    <col min="15116" max="15360" width="8.85546875" style="148"/>
    <col min="15361" max="15361" width="28.140625" style="148" bestFit="1" customWidth="1"/>
    <col min="15362" max="15362" width="9.7109375" style="148" customWidth="1"/>
    <col min="15363" max="15363" width="16.7109375" style="148" bestFit="1" customWidth="1"/>
    <col min="15364" max="15364" width="2.7109375" style="148" bestFit="1" customWidth="1"/>
    <col min="15365" max="15365" width="8.42578125" style="148" bestFit="1" customWidth="1"/>
    <col min="15366" max="15366" width="2.7109375" style="148" bestFit="1" customWidth="1"/>
    <col min="15367" max="15367" width="28.140625" style="148" bestFit="1" customWidth="1"/>
    <col min="15368" max="15368" width="2.7109375" style="148" bestFit="1" customWidth="1"/>
    <col min="15369" max="15369" width="10" style="148" bestFit="1" customWidth="1"/>
    <col min="15370" max="15370" width="2.7109375" style="148" customWidth="1"/>
    <col min="15371" max="15371" width="5.28515625" style="148" bestFit="1" customWidth="1"/>
    <col min="15372" max="15616" width="8.85546875" style="148"/>
    <col min="15617" max="15617" width="28.140625" style="148" bestFit="1" customWidth="1"/>
    <col min="15618" max="15618" width="9.7109375" style="148" customWidth="1"/>
    <col min="15619" max="15619" width="16.7109375" style="148" bestFit="1" customWidth="1"/>
    <col min="15620" max="15620" width="2.7109375" style="148" bestFit="1" customWidth="1"/>
    <col min="15621" max="15621" width="8.42578125" style="148" bestFit="1" customWidth="1"/>
    <col min="15622" max="15622" width="2.7109375" style="148" bestFit="1" customWidth="1"/>
    <col min="15623" max="15623" width="28.140625" style="148" bestFit="1" customWidth="1"/>
    <col min="15624" max="15624" width="2.7109375" style="148" bestFit="1" customWidth="1"/>
    <col min="15625" max="15625" width="10" style="148" bestFit="1" customWidth="1"/>
    <col min="15626" max="15626" width="2.7109375" style="148" customWidth="1"/>
    <col min="15627" max="15627" width="5.28515625" style="148" bestFit="1" customWidth="1"/>
    <col min="15628" max="15872" width="8.85546875" style="148"/>
    <col min="15873" max="15873" width="28.140625" style="148" bestFit="1" customWidth="1"/>
    <col min="15874" max="15874" width="9.7109375" style="148" customWidth="1"/>
    <col min="15875" max="15875" width="16.7109375" style="148" bestFit="1" customWidth="1"/>
    <col min="15876" max="15876" width="2.7109375" style="148" bestFit="1" customWidth="1"/>
    <col min="15877" max="15877" width="8.42578125" style="148" bestFit="1" customWidth="1"/>
    <col min="15878" max="15878" width="2.7109375" style="148" bestFit="1" customWidth="1"/>
    <col min="15879" max="15879" width="28.140625" style="148" bestFit="1" customWidth="1"/>
    <col min="15880" max="15880" width="2.7109375" style="148" bestFit="1" customWidth="1"/>
    <col min="15881" max="15881" width="10" style="148" bestFit="1" customWidth="1"/>
    <col min="15882" max="15882" width="2.7109375" style="148" customWidth="1"/>
    <col min="15883" max="15883" width="5.28515625" style="148" bestFit="1" customWidth="1"/>
    <col min="15884" max="16128" width="8.85546875" style="148"/>
    <col min="16129" max="16129" width="28.140625" style="148" bestFit="1" customWidth="1"/>
    <col min="16130" max="16130" width="9.7109375" style="148" customWidth="1"/>
    <col min="16131" max="16131" width="16.7109375" style="148" bestFit="1" customWidth="1"/>
    <col min="16132" max="16132" width="2.7109375" style="148" bestFit="1" customWidth="1"/>
    <col min="16133" max="16133" width="8.42578125" style="148" bestFit="1" customWidth="1"/>
    <col min="16134" max="16134" width="2.7109375" style="148" bestFit="1" customWidth="1"/>
    <col min="16135" max="16135" width="28.140625" style="148" bestFit="1" customWidth="1"/>
    <col min="16136" max="16136" width="2.7109375" style="148" bestFit="1" customWidth="1"/>
    <col min="16137" max="16137" width="10" style="148" bestFit="1" customWidth="1"/>
    <col min="16138" max="16138" width="2.7109375" style="148" customWidth="1"/>
    <col min="16139" max="16139" width="5.28515625" style="148" bestFit="1" customWidth="1"/>
    <col min="16140" max="16384" width="8.85546875" style="148"/>
  </cols>
  <sheetData>
    <row r="1" spans="1:11" x14ac:dyDescent="0.2">
      <c r="A1" s="147" t="s">
        <v>160</v>
      </c>
      <c r="B1" s="147"/>
    </row>
    <row r="2" spans="1:11" x14ac:dyDescent="0.2">
      <c r="A2" s="149" t="s">
        <v>184</v>
      </c>
      <c r="B2" s="160">
        <v>1</v>
      </c>
    </row>
    <row r="3" spans="1:11" x14ac:dyDescent="0.2">
      <c r="A3" s="149" t="s">
        <v>185</v>
      </c>
      <c r="B3" s="160">
        <v>0.4</v>
      </c>
    </row>
    <row r="4" spans="1:11" x14ac:dyDescent="0.2">
      <c r="A4" s="149" t="s">
        <v>186</v>
      </c>
      <c r="B4" s="160"/>
    </row>
    <row r="5" spans="1:11" x14ac:dyDescent="0.2">
      <c r="A5" s="149" t="s">
        <v>187</v>
      </c>
      <c r="B5" s="161"/>
    </row>
    <row r="6" spans="1:11" x14ac:dyDescent="0.2">
      <c r="A6" s="149" t="s">
        <v>188</v>
      </c>
      <c r="B6" s="161"/>
    </row>
    <row r="7" spans="1:11" x14ac:dyDescent="0.2">
      <c r="A7" s="149" t="s">
        <v>189</v>
      </c>
      <c r="B7" s="161">
        <v>18</v>
      </c>
    </row>
    <row r="8" spans="1:11" x14ac:dyDescent="0.2">
      <c r="C8" s="152" t="s">
        <v>190</v>
      </c>
      <c r="D8" s="153"/>
      <c r="E8" s="153"/>
      <c r="F8" s="153"/>
      <c r="G8" s="153"/>
      <c r="H8" s="153"/>
      <c r="I8" s="153"/>
      <c r="J8" s="153"/>
      <c r="K8" s="153"/>
    </row>
    <row r="9" spans="1:11" x14ac:dyDescent="0.2">
      <c r="C9" s="149" t="str">
        <f>A2</f>
        <v>Original Price Rate</v>
      </c>
      <c r="D9" s="149"/>
      <c r="E9" s="160"/>
      <c r="F9" s="149"/>
      <c r="G9" s="149" t="str">
        <f>A5</f>
        <v>$ Original Price</v>
      </c>
      <c r="H9" s="149"/>
      <c r="I9" s="161"/>
      <c r="J9" s="149"/>
      <c r="K9" s="149" t="s">
        <v>176</v>
      </c>
    </row>
    <row r="10" spans="1:11" ht="13.5" thickBot="1" x14ac:dyDescent="0.25">
      <c r="C10" s="154" t="str">
        <f>A3</f>
        <v>Markdown Rate</v>
      </c>
      <c r="D10" s="154" t="s">
        <v>191</v>
      </c>
      <c r="E10" s="162"/>
      <c r="F10" s="154" t="s">
        <v>5</v>
      </c>
      <c r="G10" s="154" t="str">
        <f>A6</f>
        <v>$ Markdown From Original Price</v>
      </c>
      <c r="H10" s="154" t="s">
        <v>191</v>
      </c>
      <c r="I10" s="163"/>
      <c r="J10" s="154" t="s">
        <v>5</v>
      </c>
      <c r="K10" s="154" t="s">
        <v>175</v>
      </c>
    </row>
    <row r="11" spans="1:11" ht="13.5" thickTop="1" x14ac:dyDescent="0.2">
      <c r="C11" s="157" t="str">
        <f>A4</f>
        <v>Reduced Price Rate</v>
      </c>
      <c r="D11" s="157" t="s">
        <v>4</v>
      </c>
      <c r="E11" s="164"/>
      <c r="F11" s="157" t="s">
        <v>4</v>
      </c>
      <c r="G11" s="157" t="str">
        <f>A7</f>
        <v>$ Reduced Price</v>
      </c>
      <c r="H11" s="157" t="s">
        <v>4</v>
      </c>
      <c r="I11" s="165"/>
      <c r="J11" s="157" t="s">
        <v>4</v>
      </c>
      <c r="K11" s="157" t="s">
        <v>175</v>
      </c>
    </row>
    <row r="13" spans="1:11" x14ac:dyDescent="0.2"/>
  </sheetData>
  <pageMargins left="0.75" right="0.75" top="1" bottom="1" header="0.5" footer="0.5"/>
  <headerFooter alignWithMargins="0"/>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K13"/>
  <sheetViews>
    <sheetView zoomScale="85" workbookViewId="0">
      <selection activeCell="A9" sqref="A9"/>
    </sheetView>
  </sheetViews>
  <sheetFormatPr defaultRowHeight="12.75" x14ac:dyDescent="0.2"/>
  <cols>
    <col min="1" max="1" width="28.140625" style="148" bestFit="1" customWidth="1"/>
    <col min="2" max="2" width="9.7109375" style="148" customWidth="1"/>
    <col min="3" max="3" width="16.7109375" style="148" bestFit="1" customWidth="1"/>
    <col min="4" max="4" width="2.7109375" style="148" bestFit="1" customWidth="1"/>
    <col min="5" max="5" width="8.42578125" style="148" bestFit="1" customWidth="1"/>
    <col min="6" max="6" width="2.7109375" style="148" bestFit="1" customWidth="1"/>
    <col min="7" max="7" width="28.140625" style="148" bestFit="1" customWidth="1"/>
    <col min="8" max="8" width="2.7109375" style="148" bestFit="1" customWidth="1"/>
    <col min="9" max="9" width="10" style="148" bestFit="1" customWidth="1"/>
    <col min="10" max="10" width="2.7109375" style="148" customWidth="1"/>
    <col min="11" max="11" width="5.28515625" style="148" bestFit="1" customWidth="1"/>
    <col min="12" max="256" width="8.85546875" style="148"/>
    <col min="257" max="257" width="28.140625" style="148" bestFit="1" customWidth="1"/>
    <col min="258" max="258" width="9.7109375" style="148" customWidth="1"/>
    <col min="259" max="259" width="16.7109375" style="148" bestFit="1" customWidth="1"/>
    <col min="260" max="260" width="2.7109375" style="148" bestFit="1" customWidth="1"/>
    <col min="261" max="261" width="8.42578125" style="148" bestFit="1" customWidth="1"/>
    <col min="262" max="262" width="2.7109375" style="148" bestFit="1" customWidth="1"/>
    <col min="263" max="263" width="28.140625" style="148" bestFit="1" customWidth="1"/>
    <col min="264" max="264" width="2.7109375" style="148" bestFit="1" customWidth="1"/>
    <col min="265" max="265" width="10" style="148" bestFit="1" customWidth="1"/>
    <col min="266" max="266" width="2.7109375" style="148" customWidth="1"/>
    <col min="267" max="267" width="5.28515625" style="148" bestFit="1" customWidth="1"/>
    <col min="268" max="512" width="8.85546875" style="148"/>
    <col min="513" max="513" width="28.140625" style="148" bestFit="1" customWidth="1"/>
    <col min="514" max="514" width="9.7109375" style="148" customWidth="1"/>
    <col min="515" max="515" width="16.7109375" style="148" bestFit="1" customWidth="1"/>
    <col min="516" max="516" width="2.7109375" style="148" bestFit="1" customWidth="1"/>
    <col min="517" max="517" width="8.42578125" style="148" bestFit="1" customWidth="1"/>
    <col min="518" max="518" width="2.7109375" style="148" bestFit="1" customWidth="1"/>
    <col min="519" max="519" width="28.140625" style="148" bestFit="1" customWidth="1"/>
    <col min="520" max="520" width="2.7109375" style="148" bestFit="1" customWidth="1"/>
    <col min="521" max="521" width="10" style="148" bestFit="1" customWidth="1"/>
    <col min="522" max="522" width="2.7109375" style="148" customWidth="1"/>
    <col min="523" max="523" width="5.28515625" style="148" bestFit="1" customWidth="1"/>
    <col min="524" max="768" width="8.85546875" style="148"/>
    <col min="769" max="769" width="28.140625" style="148" bestFit="1" customWidth="1"/>
    <col min="770" max="770" width="9.7109375" style="148" customWidth="1"/>
    <col min="771" max="771" width="16.7109375" style="148" bestFit="1" customWidth="1"/>
    <col min="772" max="772" width="2.7109375" style="148" bestFit="1" customWidth="1"/>
    <col min="773" max="773" width="8.42578125" style="148" bestFit="1" customWidth="1"/>
    <col min="774" max="774" width="2.7109375" style="148" bestFit="1" customWidth="1"/>
    <col min="775" max="775" width="28.140625" style="148" bestFit="1" customWidth="1"/>
    <col min="776" max="776" width="2.7109375" style="148" bestFit="1" customWidth="1"/>
    <col min="777" max="777" width="10" style="148" bestFit="1" customWidth="1"/>
    <col min="778" max="778" width="2.7109375" style="148" customWidth="1"/>
    <col min="779" max="779" width="5.28515625" style="148" bestFit="1" customWidth="1"/>
    <col min="780" max="1024" width="8.85546875" style="148"/>
    <col min="1025" max="1025" width="28.140625" style="148" bestFit="1" customWidth="1"/>
    <col min="1026" max="1026" width="9.7109375" style="148" customWidth="1"/>
    <col min="1027" max="1027" width="16.7109375" style="148" bestFit="1" customWidth="1"/>
    <col min="1028" max="1028" width="2.7109375" style="148" bestFit="1" customWidth="1"/>
    <col min="1029" max="1029" width="8.42578125" style="148" bestFit="1" customWidth="1"/>
    <col min="1030" max="1030" width="2.7109375" style="148" bestFit="1" customWidth="1"/>
    <col min="1031" max="1031" width="28.140625" style="148" bestFit="1" customWidth="1"/>
    <col min="1032" max="1032" width="2.7109375" style="148" bestFit="1" customWidth="1"/>
    <col min="1033" max="1033" width="10" style="148" bestFit="1" customWidth="1"/>
    <col min="1034" max="1034" width="2.7109375" style="148" customWidth="1"/>
    <col min="1035" max="1035" width="5.28515625" style="148" bestFit="1" customWidth="1"/>
    <col min="1036" max="1280" width="8.85546875" style="148"/>
    <col min="1281" max="1281" width="28.140625" style="148" bestFit="1" customWidth="1"/>
    <col min="1282" max="1282" width="9.7109375" style="148" customWidth="1"/>
    <col min="1283" max="1283" width="16.7109375" style="148" bestFit="1" customWidth="1"/>
    <col min="1284" max="1284" width="2.7109375" style="148" bestFit="1" customWidth="1"/>
    <col min="1285" max="1285" width="8.42578125" style="148" bestFit="1" customWidth="1"/>
    <col min="1286" max="1286" width="2.7109375" style="148" bestFit="1" customWidth="1"/>
    <col min="1287" max="1287" width="28.140625" style="148" bestFit="1" customWidth="1"/>
    <col min="1288" max="1288" width="2.7109375" style="148" bestFit="1" customWidth="1"/>
    <col min="1289" max="1289" width="10" style="148" bestFit="1" customWidth="1"/>
    <col min="1290" max="1290" width="2.7109375" style="148" customWidth="1"/>
    <col min="1291" max="1291" width="5.28515625" style="148" bestFit="1" customWidth="1"/>
    <col min="1292" max="1536" width="8.85546875" style="148"/>
    <col min="1537" max="1537" width="28.140625" style="148" bestFit="1" customWidth="1"/>
    <col min="1538" max="1538" width="9.7109375" style="148" customWidth="1"/>
    <col min="1539" max="1539" width="16.7109375" style="148" bestFit="1" customWidth="1"/>
    <col min="1540" max="1540" width="2.7109375" style="148" bestFit="1" customWidth="1"/>
    <col min="1541" max="1541" width="8.42578125" style="148" bestFit="1" customWidth="1"/>
    <col min="1542" max="1542" width="2.7109375" style="148" bestFit="1" customWidth="1"/>
    <col min="1543" max="1543" width="28.140625" style="148" bestFit="1" customWidth="1"/>
    <col min="1544" max="1544" width="2.7109375" style="148" bestFit="1" customWidth="1"/>
    <col min="1545" max="1545" width="10" style="148" bestFit="1" customWidth="1"/>
    <col min="1546" max="1546" width="2.7109375" style="148" customWidth="1"/>
    <col min="1547" max="1547" width="5.28515625" style="148" bestFit="1" customWidth="1"/>
    <col min="1548" max="1792" width="8.85546875" style="148"/>
    <col min="1793" max="1793" width="28.140625" style="148" bestFit="1" customWidth="1"/>
    <col min="1794" max="1794" width="9.7109375" style="148" customWidth="1"/>
    <col min="1795" max="1795" width="16.7109375" style="148" bestFit="1" customWidth="1"/>
    <col min="1796" max="1796" width="2.7109375" style="148" bestFit="1" customWidth="1"/>
    <col min="1797" max="1797" width="8.42578125" style="148" bestFit="1" customWidth="1"/>
    <col min="1798" max="1798" width="2.7109375" style="148" bestFit="1" customWidth="1"/>
    <col min="1799" max="1799" width="28.140625" style="148" bestFit="1" customWidth="1"/>
    <col min="1800" max="1800" width="2.7109375" style="148" bestFit="1" customWidth="1"/>
    <col min="1801" max="1801" width="10" style="148" bestFit="1" customWidth="1"/>
    <col min="1802" max="1802" width="2.7109375" style="148" customWidth="1"/>
    <col min="1803" max="1803" width="5.28515625" style="148" bestFit="1" customWidth="1"/>
    <col min="1804" max="2048" width="8.85546875" style="148"/>
    <col min="2049" max="2049" width="28.140625" style="148" bestFit="1" customWidth="1"/>
    <col min="2050" max="2050" width="9.7109375" style="148" customWidth="1"/>
    <col min="2051" max="2051" width="16.7109375" style="148" bestFit="1" customWidth="1"/>
    <col min="2052" max="2052" width="2.7109375" style="148" bestFit="1" customWidth="1"/>
    <col min="2053" max="2053" width="8.42578125" style="148" bestFit="1" customWidth="1"/>
    <col min="2054" max="2054" width="2.7109375" style="148" bestFit="1" customWidth="1"/>
    <col min="2055" max="2055" width="28.140625" style="148" bestFit="1" customWidth="1"/>
    <col min="2056" max="2056" width="2.7109375" style="148" bestFit="1" customWidth="1"/>
    <col min="2057" max="2057" width="10" style="148" bestFit="1" customWidth="1"/>
    <col min="2058" max="2058" width="2.7109375" style="148" customWidth="1"/>
    <col min="2059" max="2059" width="5.28515625" style="148" bestFit="1" customWidth="1"/>
    <col min="2060" max="2304" width="8.85546875" style="148"/>
    <col min="2305" max="2305" width="28.140625" style="148" bestFit="1" customWidth="1"/>
    <col min="2306" max="2306" width="9.7109375" style="148" customWidth="1"/>
    <col min="2307" max="2307" width="16.7109375" style="148" bestFit="1" customWidth="1"/>
    <col min="2308" max="2308" width="2.7109375" style="148" bestFit="1" customWidth="1"/>
    <col min="2309" max="2309" width="8.42578125" style="148" bestFit="1" customWidth="1"/>
    <col min="2310" max="2310" width="2.7109375" style="148" bestFit="1" customWidth="1"/>
    <col min="2311" max="2311" width="28.140625" style="148" bestFit="1" customWidth="1"/>
    <col min="2312" max="2312" width="2.7109375" style="148" bestFit="1" customWidth="1"/>
    <col min="2313" max="2313" width="10" style="148" bestFit="1" customWidth="1"/>
    <col min="2314" max="2314" width="2.7109375" style="148" customWidth="1"/>
    <col min="2315" max="2315" width="5.28515625" style="148" bestFit="1" customWidth="1"/>
    <col min="2316" max="2560" width="8.85546875" style="148"/>
    <col min="2561" max="2561" width="28.140625" style="148" bestFit="1" customWidth="1"/>
    <col min="2562" max="2562" width="9.7109375" style="148" customWidth="1"/>
    <col min="2563" max="2563" width="16.7109375" style="148" bestFit="1" customWidth="1"/>
    <col min="2564" max="2564" width="2.7109375" style="148" bestFit="1" customWidth="1"/>
    <col min="2565" max="2565" width="8.42578125" style="148" bestFit="1" customWidth="1"/>
    <col min="2566" max="2566" width="2.7109375" style="148" bestFit="1" customWidth="1"/>
    <col min="2567" max="2567" width="28.140625" style="148" bestFit="1" customWidth="1"/>
    <col min="2568" max="2568" width="2.7109375" style="148" bestFit="1" customWidth="1"/>
    <col min="2569" max="2569" width="10" style="148" bestFit="1" customWidth="1"/>
    <col min="2570" max="2570" width="2.7109375" style="148" customWidth="1"/>
    <col min="2571" max="2571" width="5.28515625" style="148" bestFit="1" customWidth="1"/>
    <col min="2572" max="2816" width="8.85546875" style="148"/>
    <col min="2817" max="2817" width="28.140625" style="148" bestFit="1" customWidth="1"/>
    <col min="2818" max="2818" width="9.7109375" style="148" customWidth="1"/>
    <col min="2819" max="2819" width="16.7109375" style="148" bestFit="1" customWidth="1"/>
    <col min="2820" max="2820" width="2.7109375" style="148" bestFit="1" customWidth="1"/>
    <col min="2821" max="2821" width="8.42578125" style="148" bestFit="1" customWidth="1"/>
    <col min="2822" max="2822" width="2.7109375" style="148" bestFit="1" customWidth="1"/>
    <col min="2823" max="2823" width="28.140625" style="148" bestFit="1" customWidth="1"/>
    <col min="2824" max="2824" width="2.7109375" style="148" bestFit="1" customWidth="1"/>
    <col min="2825" max="2825" width="10" style="148" bestFit="1" customWidth="1"/>
    <col min="2826" max="2826" width="2.7109375" style="148" customWidth="1"/>
    <col min="2827" max="2827" width="5.28515625" style="148" bestFit="1" customWidth="1"/>
    <col min="2828" max="3072" width="8.85546875" style="148"/>
    <col min="3073" max="3073" width="28.140625" style="148" bestFit="1" customWidth="1"/>
    <col min="3074" max="3074" width="9.7109375" style="148" customWidth="1"/>
    <col min="3075" max="3075" width="16.7109375" style="148" bestFit="1" customWidth="1"/>
    <col min="3076" max="3076" width="2.7109375" style="148" bestFit="1" customWidth="1"/>
    <col min="3077" max="3077" width="8.42578125" style="148" bestFit="1" customWidth="1"/>
    <col min="3078" max="3078" width="2.7109375" style="148" bestFit="1" customWidth="1"/>
    <col min="3079" max="3079" width="28.140625" style="148" bestFit="1" customWidth="1"/>
    <col min="3080" max="3080" width="2.7109375" style="148" bestFit="1" customWidth="1"/>
    <col min="3081" max="3081" width="10" style="148" bestFit="1" customWidth="1"/>
    <col min="3082" max="3082" width="2.7109375" style="148" customWidth="1"/>
    <col min="3083" max="3083" width="5.28515625" style="148" bestFit="1" customWidth="1"/>
    <col min="3084" max="3328" width="8.85546875" style="148"/>
    <col min="3329" max="3329" width="28.140625" style="148" bestFit="1" customWidth="1"/>
    <col min="3330" max="3330" width="9.7109375" style="148" customWidth="1"/>
    <col min="3331" max="3331" width="16.7109375" style="148" bestFit="1" customWidth="1"/>
    <col min="3332" max="3332" width="2.7109375" style="148" bestFit="1" customWidth="1"/>
    <col min="3333" max="3333" width="8.42578125" style="148" bestFit="1" customWidth="1"/>
    <col min="3334" max="3334" width="2.7109375" style="148" bestFit="1" customWidth="1"/>
    <col min="3335" max="3335" width="28.140625" style="148" bestFit="1" customWidth="1"/>
    <col min="3336" max="3336" width="2.7109375" style="148" bestFit="1" customWidth="1"/>
    <col min="3337" max="3337" width="10" style="148" bestFit="1" customWidth="1"/>
    <col min="3338" max="3338" width="2.7109375" style="148" customWidth="1"/>
    <col min="3339" max="3339" width="5.28515625" style="148" bestFit="1" customWidth="1"/>
    <col min="3340" max="3584" width="8.85546875" style="148"/>
    <col min="3585" max="3585" width="28.140625" style="148" bestFit="1" customWidth="1"/>
    <col min="3586" max="3586" width="9.7109375" style="148" customWidth="1"/>
    <col min="3587" max="3587" width="16.7109375" style="148" bestFit="1" customWidth="1"/>
    <col min="3588" max="3588" width="2.7109375" style="148" bestFit="1" customWidth="1"/>
    <col min="3589" max="3589" width="8.42578125" style="148" bestFit="1" customWidth="1"/>
    <col min="3590" max="3590" width="2.7109375" style="148" bestFit="1" customWidth="1"/>
    <col min="3591" max="3591" width="28.140625" style="148" bestFit="1" customWidth="1"/>
    <col min="3592" max="3592" width="2.7109375" style="148" bestFit="1" customWidth="1"/>
    <col min="3593" max="3593" width="10" style="148" bestFit="1" customWidth="1"/>
    <col min="3594" max="3594" width="2.7109375" style="148" customWidth="1"/>
    <col min="3595" max="3595" width="5.28515625" style="148" bestFit="1" customWidth="1"/>
    <col min="3596" max="3840" width="8.85546875" style="148"/>
    <col min="3841" max="3841" width="28.140625" style="148" bestFit="1" customWidth="1"/>
    <col min="3842" max="3842" width="9.7109375" style="148" customWidth="1"/>
    <col min="3843" max="3843" width="16.7109375" style="148" bestFit="1" customWidth="1"/>
    <col min="3844" max="3844" width="2.7109375" style="148" bestFit="1" customWidth="1"/>
    <col min="3845" max="3845" width="8.42578125" style="148" bestFit="1" customWidth="1"/>
    <col min="3846" max="3846" width="2.7109375" style="148" bestFit="1" customWidth="1"/>
    <col min="3847" max="3847" width="28.140625" style="148" bestFit="1" customWidth="1"/>
    <col min="3848" max="3848" width="2.7109375" style="148" bestFit="1" customWidth="1"/>
    <col min="3849" max="3849" width="10" style="148" bestFit="1" customWidth="1"/>
    <col min="3850" max="3850" width="2.7109375" style="148" customWidth="1"/>
    <col min="3851" max="3851" width="5.28515625" style="148" bestFit="1" customWidth="1"/>
    <col min="3852" max="4096" width="8.85546875" style="148"/>
    <col min="4097" max="4097" width="28.140625" style="148" bestFit="1" customWidth="1"/>
    <col min="4098" max="4098" width="9.7109375" style="148" customWidth="1"/>
    <col min="4099" max="4099" width="16.7109375" style="148" bestFit="1" customWidth="1"/>
    <col min="4100" max="4100" width="2.7109375" style="148" bestFit="1" customWidth="1"/>
    <col min="4101" max="4101" width="8.42578125" style="148" bestFit="1" customWidth="1"/>
    <col min="4102" max="4102" width="2.7109375" style="148" bestFit="1" customWidth="1"/>
    <col min="4103" max="4103" width="28.140625" style="148" bestFit="1" customWidth="1"/>
    <col min="4104" max="4104" width="2.7109375" style="148" bestFit="1" customWidth="1"/>
    <col min="4105" max="4105" width="10" style="148" bestFit="1" customWidth="1"/>
    <col min="4106" max="4106" width="2.7109375" style="148" customWidth="1"/>
    <col min="4107" max="4107" width="5.28515625" style="148" bestFit="1" customWidth="1"/>
    <col min="4108" max="4352" width="8.85546875" style="148"/>
    <col min="4353" max="4353" width="28.140625" style="148" bestFit="1" customWidth="1"/>
    <col min="4354" max="4354" width="9.7109375" style="148" customWidth="1"/>
    <col min="4355" max="4355" width="16.7109375" style="148" bestFit="1" customWidth="1"/>
    <col min="4356" max="4356" width="2.7109375" style="148" bestFit="1" customWidth="1"/>
    <col min="4357" max="4357" width="8.42578125" style="148" bestFit="1" customWidth="1"/>
    <col min="4358" max="4358" width="2.7109375" style="148" bestFit="1" customWidth="1"/>
    <col min="4359" max="4359" width="28.140625" style="148" bestFit="1" customWidth="1"/>
    <col min="4360" max="4360" width="2.7109375" style="148" bestFit="1" customWidth="1"/>
    <col min="4361" max="4361" width="10" style="148" bestFit="1" customWidth="1"/>
    <col min="4362" max="4362" width="2.7109375" style="148" customWidth="1"/>
    <col min="4363" max="4363" width="5.28515625" style="148" bestFit="1" customWidth="1"/>
    <col min="4364" max="4608" width="8.85546875" style="148"/>
    <col min="4609" max="4609" width="28.140625" style="148" bestFit="1" customWidth="1"/>
    <col min="4610" max="4610" width="9.7109375" style="148" customWidth="1"/>
    <col min="4611" max="4611" width="16.7109375" style="148" bestFit="1" customWidth="1"/>
    <col min="4612" max="4612" width="2.7109375" style="148" bestFit="1" customWidth="1"/>
    <col min="4613" max="4613" width="8.42578125" style="148" bestFit="1" customWidth="1"/>
    <col min="4614" max="4614" width="2.7109375" style="148" bestFit="1" customWidth="1"/>
    <col min="4615" max="4615" width="28.140625" style="148" bestFit="1" customWidth="1"/>
    <col min="4616" max="4616" width="2.7109375" style="148" bestFit="1" customWidth="1"/>
    <col min="4617" max="4617" width="10" style="148" bestFit="1" customWidth="1"/>
    <col min="4618" max="4618" width="2.7109375" style="148" customWidth="1"/>
    <col min="4619" max="4619" width="5.28515625" style="148" bestFit="1" customWidth="1"/>
    <col min="4620" max="4864" width="8.85546875" style="148"/>
    <col min="4865" max="4865" width="28.140625" style="148" bestFit="1" customWidth="1"/>
    <col min="4866" max="4866" width="9.7109375" style="148" customWidth="1"/>
    <col min="4867" max="4867" width="16.7109375" style="148" bestFit="1" customWidth="1"/>
    <col min="4868" max="4868" width="2.7109375" style="148" bestFit="1" customWidth="1"/>
    <col min="4869" max="4869" width="8.42578125" style="148" bestFit="1" customWidth="1"/>
    <col min="4870" max="4870" width="2.7109375" style="148" bestFit="1" customWidth="1"/>
    <col min="4871" max="4871" width="28.140625" style="148" bestFit="1" customWidth="1"/>
    <col min="4872" max="4872" width="2.7109375" style="148" bestFit="1" customWidth="1"/>
    <col min="4873" max="4873" width="10" style="148" bestFit="1" customWidth="1"/>
    <col min="4874" max="4874" width="2.7109375" style="148" customWidth="1"/>
    <col min="4875" max="4875" width="5.28515625" style="148" bestFit="1" customWidth="1"/>
    <col min="4876" max="5120" width="8.85546875" style="148"/>
    <col min="5121" max="5121" width="28.140625" style="148" bestFit="1" customWidth="1"/>
    <col min="5122" max="5122" width="9.7109375" style="148" customWidth="1"/>
    <col min="5123" max="5123" width="16.7109375" style="148" bestFit="1" customWidth="1"/>
    <col min="5124" max="5124" width="2.7109375" style="148" bestFit="1" customWidth="1"/>
    <col min="5125" max="5125" width="8.42578125" style="148" bestFit="1" customWidth="1"/>
    <col min="5126" max="5126" width="2.7109375" style="148" bestFit="1" customWidth="1"/>
    <col min="5127" max="5127" width="28.140625" style="148" bestFit="1" customWidth="1"/>
    <col min="5128" max="5128" width="2.7109375" style="148" bestFit="1" customWidth="1"/>
    <col min="5129" max="5129" width="10" style="148" bestFit="1" customWidth="1"/>
    <col min="5130" max="5130" width="2.7109375" style="148" customWidth="1"/>
    <col min="5131" max="5131" width="5.28515625" style="148" bestFit="1" customWidth="1"/>
    <col min="5132" max="5376" width="8.85546875" style="148"/>
    <col min="5377" max="5377" width="28.140625" style="148" bestFit="1" customWidth="1"/>
    <col min="5378" max="5378" width="9.7109375" style="148" customWidth="1"/>
    <col min="5379" max="5379" width="16.7109375" style="148" bestFit="1" customWidth="1"/>
    <col min="5380" max="5380" width="2.7109375" style="148" bestFit="1" customWidth="1"/>
    <col min="5381" max="5381" width="8.42578125" style="148" bestFit="1" customWidth="1"/>
    <col min="5382" max="5382" width="2.7109375" style="148" bestFit="1" customWidth="1"/>
    <col min="5383" max="5383" width="28.140625" style="148" bestFit="1" customWidth="1"/>
    <col min="5384" max="5384" width="2.7109375" style="148" bestFit="1" customWidth="1"/>
    <col min="5385" max="5385" width="10" style="148" bestFit="1" customWidth="1"/>
    <col min="5386" max="5386" width="2.7109375" style="148" customWidth="1"/>
    <col min="5387" max="5387" width="5.28515625" style="148" bestFit="1" customWidth="1"/>
    <col min="5388" max="5632" width="8.85546875" style="148"/>
    <col min="5633" max="5633" width="28.140625" style="148" bestFit="1" customWidth="1"/>
    <col min="5634" max="5634" width="9.7109375" style="148" customWidth="1"/>
    <col min="5635" max="5635" width="16.7109375" style="148" bestFit="1" customWidth="1"/>
    <col min="5636" max="5636" width="2.7109375" style="148" bestFit="1" customWidth="1"/>
    <col min="5637" max="5637" width="8.42578125" style="148" bestFit="1" customWidth="1"/>
    <col min="5638" max="5638" width="2.7109375" style="148" bestFit="1" customWidth="1"/>
    <col min="5639" max="5639" width="28.140625" style="148" bestFit="1" customWidth="1"/>
    <col min="5640" max="5640" width="2.7109375" style="148" bestFit="1" customWidth="1"/>
    <col min="5641" max="5641" width="10" style="148" bestFit="1" customWidth="1"/>
    <col min="5642" max="5642" width="2.7109375" style="148" customWidth="1"/>
    <col min="5643" max="5643" width="5.28515625" style="148" bestFit="1" customWidth="1"/>
    <col min="5644" max="5888" width="8.85546875" style="148"/>
    <col min="5889" max="5889" width="28.140625" style="148" bestFit="1" customWidth="1"/>
    <col min="5890" max="5890" width="9.7109375" style="148" customWidth="1"/>
    <col min="5891" max="5891" width="16.7109375" style="148" bestFit="1" customWidth="1"/>
    <col min="5892" max="5892" width="2.7109375" style="148" bestFit="1" customWidth="1"/>
    <col min="5893" max="5893" width="8.42578125" style="148" bestFit="1" customWidth="1"/>
    <col min="5894" max="5894" width="2.7109375" style="148" bestFit="1" customWidth="1"/>
    <col min="5895" max="5895" width="28.140625" style="148" bestFit="1" customWidth="1"/>
    <col min="5896" max="5896" width="2.7109375" style="148" bestFit="1" customWidth="1"/>
    <col min="5897" max="5897" width="10" style="148" bestFit="1" customWidth="1"/>
    <col min="5898" max="5898" width="2.7109375" style="148" customWidth="1"/>
    <col min="5899" max="5899" width="5.28515625" style="148" bestFit="1" customWidth="1"/>
    <col min="5900" max="6144" width="8.85546875" style="148"/>
    <col min="6145" max="6145" width="28.140625" style="148" bestFit="1" customWidth="1"/>
    <col min="6146" max="6146" width="9.7109375" style="148" customWidth="1"/>
    <col min="6147" max="6147" width="16.7109375" style="148" bestFit="1" customWidth="1"/>
    <col min="6148" max="6148" width="2.7109375" style="148" bestFit="1" customWidth="1"/>
    <col min="6149" max="6149" width="8.42578125" style="148" bestFit="1" customWidth="1"/>
    <col min="6150" max="6150" width="2.7109375" style="148" bestFit="1" customWidth="1"/>
    <col min="6151" max="6151" width="28.140625" style="148" bestFit="1" customWidth="1"/>
    <col min="6152" max="6152" width="2.7109375" style="148" bestFit="1" customWidth="1"/>
    <col min="6153" max="6153" width="10" style="148" bestFit="1" customWidth="1"/>
    <col min="6154" max="6154" width="2.7109375" style="148" customWidth="1"/>
    <col min="6155" max="6155" width="5.28515625" style="148" bestFit="1" customWidth="1"/>
    <col min="6156" max="6400" width="8.85546875" style="148"/>
    <col min="6401" max="6401" width="28.140625" style="148" bestFit="1" customWidth="1"/>
    <col min="6402" max="6402" width="9.7109375" style="148" customWidth="1"/>
    <col min="6403" max="6403" width="16.7109375" style="148" bestFit="1" customWidth="1"/>
    <col min="6404" max="6404" width="2.7109375" style="148" bestFit="1" customWidth="1"/>
    <col min="6405" max="6405" width="8.42578125" style="148" bestFit="1" customWidth="1"/>
    <col min="6406" max="6406" width="2.7109375" style="148" bestFit="1" customWidth="1"/>
    <col min="6407" max="6407" width="28.140625" style="148" bestFit="1" customWidth="1"/>
    <col min="6408" max="6408" width="2.7109375" style="148" bestFit="1" customWidth="1"/>
    <col min="6409" max="6409" width="10" style="148" bestFit="1" customWidth="1"/>
    <col min="6410" max="6410" width="2.7109375" style="148" customWidth="1"/>
    <col min="6411" max="6411" width="5.28515625" style="148" bestFit="1" customWidth="1"/>
    <col min="6412" max="6656" width="8.85546875" style="148"/>
    <col min="6657" max="6657" width="28.140625" style="148" bestFit="1" customWidth="1"/>
    <col min="6658" max="6658" width="9.7109375" style="148" customWidth="1"/>
    <col min="6659" max="6659" width="16.7109375" style="148" bestFit="1" customWidth="1"/>
    <col min="6660" max="6660" width="2.7109375" style="148" bestFit="1" customWidth="1"/>
    <col min="6661" max="6661" width="8.42578125" style="148" bestFit="1" customWidth="1"/>
    <col min="6662" max="6662" width="2.7109375" style="148" bestFit="1" customWidth="1"/>
    <col min="6663" max="6663" width="28.140625" style="148" bestFit="1" customWidth="1"/>
    <col min="6664" max="6664" width="2.7109375" style="148" bestFit="1" customWidth="1"/>
    <col min="6665" max="6665" width="10" style="148" bestFit="1" customWidth="1"/>
    <col min="6666" max="6666" width="2.7109375" style="148" customWidth="1"/>
    <col min="6667" max="6667" width="5.28515625" style="148" bestFit="1" customWidth="1"/>
    <col min="6668" max="6912" width="8.85546875" style="148"/>
    <col min="6913" max="6913" width="28.140625" style="148" bestFit="1" customWidth="1"/>
    <col min="6914" max="6914" width="9.7109375" style="148" customWidth="1"/>
    <col min="6915" max="6915" width="16.7109375" style="148" bestFit="1" customWidth="1"/>
    <col min="6916" max="6916" width="2.7109375" style="148" bestFit="1" customWidth="1"/>
    <col min="6917" max="6917" width="8.42578125" style="148" bestFit="1" customWidth="1"/>
    <col min="6918" max="6918" width="2.7109375" style="148" bestFit="1" customWidth="1"/>
    <col min="6919" max="6919" width="28.140625" style="148" bestFit="1" customWidth="1"/>
    <col min="6920" max="6920" width="2.7109375" style="148" bestFit="1" customWidth="1"/>
    <col min="6921" max="6921" width="10" style="148" bestFit="1" customWidth="1"/>
    <col min="6922" max="6922" width="2.7109375" style="148" customWidth="1"/>
    <col min="6923" max="6923" width="5.28515625" style="148" bestFit="1" customWidth="1"/>
    <col min="6924" max="7168" width="8.85546875" style="148"/>
    <col min="7169" max="7169" width="28.140625" style="148" bestFit="1" customWidth="1"/>
    <col min="7170" max="7170" width="9.7109375" style="148" customWidth="1"/>
    <col min="7171" max="7171" width="16.7109375" style="148" bestFit="1" customWidth="1"/>
    <col min="7172" max="7172" width="2.7109375" style="148" bestFit="1" customWidth="1"/>
    <col min="7173" max="7173" width="8.42578125" style="148" bestFit="1" customWidth="1"/>
    <col min="7174" max="7174" width="2.7109375" style="148" bestFit="1" customWidth="1"/>
    <col min="7175" max="7175" width="28.140625" style="148" bestFit="1" customWidth="1"/>
    <col min="7176" max="7176" width="2.7109375" style="148" bestFit="1" customWidth="1"/>
    <col min="7177" max="7177" width="10" style="148" bestFit="1" customWidth="1"/>
    <col min="7178" max="7178" width="2.7109375" style="148" customWidth="1"/>
    <col min="7179" max="7179" width="5.28515625" style="148" bestFit="1" customWidth="1"/>
    <col min="7180" max="7424" width="8.85546875" style="148"/>
    <col min="7425" max="7425" width="28.140625" style="148" bestFit="1" customWidth="1"/>
    <col min="7426" max="7426" width="9.7109375" style="148" customWidth="1"/>
    <col min="7427" max="7427" width="16.7109375" style="148" bestFit="1" customWidth="1"/>
    <col min="7428" max="7428" width="2.7109375" style="148" bestFit="1" customWidth="1"/>
    <col min="7429" max="7429" width="8.42578125" style="148" bestFit="1" customWidth="1"/>
    <col min="7430" max="7430" width="2.7109375" style="148" bestFit="1" customWidth="1"/>
    <col min="7431" max="7431" width="28.140625" style="148" bestFit="1" customWidth="1"/>
    <col min="7432" max="7432" width="2.7109375" style="148" bestFit="1" customWidth="1"/>
    <col min="7433" max="7433" width="10" style="148" bestFit="1" customWidth="1"/>
    <col min="7434" max="7434" width="2.7109375" style="148" customWidth="1"/>
    <col min="7435" max="7435" width="5.28515625" style="148" bestFit="1" customWidth="1"/>
    <col min="7436" max="7680" width="8.85546875" style="148"/>
    <col min="7681" max="7681" width="28.140625" style="148" bestFit="1" customWidth="1"/>
    <col min="7682" max="7682" width="9.7109375" style="148" customWidth="1"/>
    <col min="7683" max="7683" width="16.7109375" style="148" bestFit="1" customWidth="1"/>
    <col min="7684" max="7684" width="2.7109375" style="148" bestFit="1" customWidth="1"/>
    <col min="7685" max="7685" width="8.42578125" style="148" bestFit="1" customWidth="1"/>
    <col min="7686" max="7686" width="2.7109375" style="148" bestFit="1" customWidth="1"/>
    <col min="7687" max="7687" width="28.140625" style="148" bestFit="1" customWidth="1"/>
    <col min="7688" max="7688" width="2.7109375" style="148" bestFit="1" customWidth="1"/>
    <col min="7689" max="7689" width="10" style="148" bestFit="1" customWidth="1"/>
    <col min="7690" max="7690" width="2.7109375" style="148" customWidth="1"/>
    <col min="7691" max="7691" width="5.28515625" style="148" bestFit="1" customWidth="1"/>
    <col min="7692" max="7936" width="8.85546875" style="148"/>
    <col min="7937" max="7937" width="28.140625" style="148" bestFit="1" customWidth="1"/>
    <col min="7938" max="7938" width="9.7109375" style="148" customWidth="1"/>
    <col min="7939" max="7939" width="16.7109375" style="148" bestFit="1" customWidth="1"/>
    <col min="7940" max="7940" width="2.7109375" style="148" bestFit="1" customWidth="1"/>
    <col min="7941" max="7941" width="8.42578125" style="148" bestFit="1" customWidth="1"/>
    <col min="7942" max="7942" width="2.7109375" style="148" bestFit="1" customWidth="1"/>
    <col min="7943" max="7943" width="28.140625" style="148" bestFit="1" customWidth="1"/>
    <col min="7944" max="7944" width="2.7109375" style="148" bestFit="1" customWidth="1"/>
    <col min="7945" max="7945" width="10" style="148" bestFit="1" customWidth="1"/>
    <col min="7946" max="7946" width="2.7109375" style="148" customWidth="1"/>
    <col min="7947" max="7947" width="5.28515625" style="148" bestFit="1" customWidth="1"/>
    <col min="7948" max="8192" width="8.85546875" style="148"/>
    <col min="8193" max="8193" width="28.140625" style="148" bestFit="1" customWidth="1"/>
    <col min="8194" max="8194" width="9.7109375" style="148" customWidth="1"/>
    <col min="8195" max="8195" width="16.7109375" style="148" bestFit="1" customWidth="1"/>
    <col min="8196" max="8196" width="2.7109375" style="148" bestFit="1" customWidth="1"/>
    <col min="8197" max="8197" width="8.42578125" style="148" bestFit="1" customWidth="1"/>
    <col min="8198" max="8198" width="2.7109375" style="148" bestFit="1" customWidth="1"/>
    <col min="8199" max="8199" width="28.140625" style="148" bestFit="1" customWidth="1"/>
    <col min="8200" max="8200" width="2.7109375" style="148" bestFit="1" customWidth="1"/>
    <col min="8201" max="8201" width="10" style="148" bestFit="1" customWidth="1"/>
    <col min="8202" max="8202" width="2.7109375" style="148" customWidth="1"/>
    <col min="8203" max="8203" width="5.28515625" style="148" bestFit="1" customWidth="1"/>
    <col min="8204" max="8448" width="8.85546875" style="148"/>
    <col min="8449" max="8449" width="28.140625" style="148" bestFit="1" customWidth="1"/>
    <col min="8450" max="8450" width="9.7109375" style="148" customWidth="1"/>
    <col min="8451" max="8451" width="16.7109375" style="148" bestFit="1" customWidth="1"/>
    <col min="8452" max="8452" width="2.7109375" style="148" bestFit="1" customWidth="1"/>
    <col min="8453" max="8453" width="8.42578125" style="148" bestFit="1" customWidth="1"/>
    <col min="8454" max="8454" width="2.7109375" style="148" bestFit="1" customWidth="1"/>
    <col min="8455" max="8455" width="28.140625" style="148" bestFit="1" customWidth="1"/>
    <col min="8456" max="8456" width="2.7109375" style="148" bestFit="1" customWidth="1"/>
    <col min="8457" max="8457" width="10" style="148" bestFit="1" customWidth="1"/>
    <col min="8458" max="8458" width="2.7109375" style="148" customWidth="1"/>
    <col min="8459" max="8459" width="5.28515625" style="148" bestFit="1" customWidth="1"/>
    <col min="8460" max="8704" width="8.85546875" style="148"/>
    <col min="8705" max="8705" width="28.140625" style="148" bestFit="1" customWidth="1"/>
    <col min="8706" max="8706" width="9.7109375" style="148" customWidth="1"/>
    <col min="8707" max="8707" width="16.7109375" style="148" bestFit="1" customWidth="1"/>
    <col min="8708" max="8708" width="2.7109375" style="148" bestFit="1" customWidth="1"/>
    <col min="8709" max="8709" width="8.42578125" style="148" bestFit="1" customWidth="1"/>
    <col min="8710" max="8710" width="2.7109375" style="148" bestFit="1" customWidth="1"/>
    <col min="8711" max="8711" width="28.140625" style="148" bestFit="1" customWidth="1"/>
    <col min="8712" max="8712" width="2.7109375" style="148" bestFit="1" customWidth="1"/>
    <col min="8713" max="8713" width="10" style="148" bestFit="1" customWidth="1"/>
    <col min="8714" max="8714" width="2.7109375" style="148" customWidth="1"/>
    <col min="8715" max="8715" width="5.28515625" style="148" bestFit="1" customWidth="1"/>
    <col min="8716" max="8960" width="8.85546875" style="148"/>
    <col min="8961" max="8961" width="28.140625" style="148" bestFit="1" customWidth="1"/>
    <col min="8962" max="8962" width="9.7109375" style="148" customWidth="1"/>
    <col min="8963" max="8963" width="16.7109375" style="148" bestFit="1" customWidth="1"/>
    <col min="8964" max="8964" width="2.7109375" style="148" bestFit="1" customWidth="1"/>
    <col min="8965" max="8965" width="8.42578125" style="148" bestFit="1" customWidth="1"/>
    <col min="8966" max="8966" width="2.7109375" style="148" bestFit="1" customWidth="1"/>
    <col min="8967" max="8967" width="28.140625" style="148" bestFit="1" customWidth="1"/>
    <col min="8968" max="8968" width="2.7109375" style="148" bestFit="1" customWidth="1"/>
    <col min="8969" max="8969" width="10" style="148" bestFit="1" customWidth="1"/>
    <col min="8970" max="8970" width="2.7109375" style="148" customWidth="1"/>
    <col min="8971" max="8971" width="5.28515625" style="148" bestFit="1" customWidth="1"/>
    <col min="8972" max="9216" width="8.85546875" style="148"/>
    <col min="9217" max="9217" width="28.140625" style="148" bestFit="1" customWidth="1"/>
    <col min="9218" max="9218" width="9.7109375" style="148" customWidth="1"/>
    <col min="9219" max="9219" width="16.7109375" style="148" bestFit="1" customWidth="1"/>
    <col min="9220" max="9220" width="2.7109375" style="148" bestFit="1" customWidth="1"/>
    <col min="9221" max="9221" width="8.42578125" style="148" bestFit="1" customWidth="1"/>
    <col min="9222" max="9222" width="2.7109375" style="148" bestFit="1" customWidth="1"/>
    <col min="9223" max="9223" width="28.140625" style="148" bestFit="1" customWidth="1"/>
    <col min="9224" max="9224" width="2.7109375" style="148" bestFit="1" customWidth="1"/>
    <col min="9225" max="9225" width="10" style="148" bestFit="1" customWidth="1"/>
    <col min="9226" max="9226" width="2.7109375" style="148" customWidth="1"/>
    <col min="9227" max="9227" width="5.28515625" style="148" bestFit="1" customWidth="1"/>
    <col min="9228" max="9472" width="8.85546875" style="148"/>
    <col min="9473" max="9473" width="28.140625" style="148" bestFit="1" customWidth="1"/>
    <col min="9474" max="9474" width="9.7109375" style="148" customWidth="1"/>
    <col min="9475" max="9475" width="16.7109375" style="148" bestFit="1" customWidth="1"/>
    <col min="9476" max="9476" width="2.7109375" style="148" bestFit="1" customWidth="1"/>
    <col min="9477" max="9477" width="8.42578125" style="148" bestFit="1" customWidth="1"/>
    <col min="9478" max="9478" width="2.7109375" style="148" bestFit="1" customWidth="1"/>
    <col min="9479" max="9479" width="28.140625" style="148" bestFit="1" customWidth="1"/>
    <col min="9480" max="9480" width="2.7109375" style="148" bestFit="1" customWidth="1"/>
    <col min="9481" max="9481" width="10" style="148" bestFit="1" customWidth="1"/>
    <col min="9482" max="9482" width="2.7109375" style="148" customWidth="1"/>
    <col min="9483" max="9483" width="5.28515625" style="148" bestFit="1" customWidth="1"/>
    <col min="9484" max="9728" width="8.85546875" style="148"/>
    <col min="9729" max="9729" width="28.140625" style="148" bestFit="1" customWidth="1"/>
    <col min="9730" max="9730" width="9.7109375" style="148" customWidth="1"/>
    <col min="9731" max="9731" width="16.7109375" style="148" bestFit="1" customWidth="1"/>
    <col min="9732" max="9732" width="2.7109375" style="148" bestFit="1" customWidth="1"/>
    <col min="9733" max="9733" width="8.42578125" style="148" bestFit="1" customWidth="1"/>
    <col min="9734" max="9734" width="2.7109375" style="148" bestFit="1" customWidth="1"/>
    <col min="9735" max="9735" width="28.140625" style="148" bestFit="1" customWidth="1"/>
    <col min="9736" max="9736" width="2.7109375" style="148" bestFit="1" customWidth="1"/>
    <col min="9737" max="9737" width="10" style="148" bestFit="1" customWidth="1"/>
    <col min="9738" max="9738" width="2.7109375" style="148" customWidth="1"/>
    <col min="9739" max="9739" width="5.28515625" style="148" bestFit="1" customWidth="1"/>
    <col min="9740" max="9984" width="8.85546875" style="148"/>
    <col min="9985" max="9985" width="28.140625" style="148" bestFit="1" customWidth="1"/>
    <col min="9986" max="9986" width="9.7109375" style="148" customWidth="1"/>
    <col min="9987" max="9987" width="16.7109375" style="148" bestFit="1" customWidth="1"/>
    <col min="9988" max="9988" width="2.7109375" style="148" bestFit="1" customWidth="1"/>
    <col min="9989" max="9989" width="8.42578125" style="148" bestFit="1" customWidth="1"/>
    <col min="9990" max="9990" width="2.7109375" style="148" bestFit="1" customWidth="1"/>
    <col min="9991" max="9991" width="28.140625" style="148" bestFit="1" customWidth="1"/>
    <col min="9992" max="9992" width="2.7109375" style="148" bestFit="1" customWidth="1"/>
    <col min="9993" max="9993" width="10" style="148" bestFit="1" customWidth="1"/>
    <col min="9994" max="9994" width="2.7109375" style="148" customWidth="1"/>
    <col min="9995" max="9995" width="5.28515625" style="148" bestFit="1" customWidth="1"/>
    <col min="9996" max="10240" width="8.85546875" style="148"/>
    <col min="10241" max="10241" width="28.140625" style="148" bestFit="1" customWidth="1"/>
    <col min="10242" max="10242" width="9.7109375" style="148" customWidth="1"/>
    <col min="10243" max="10243" width="16.7109375" style="148" bestFit="1" customWidth="1"/>
    <col min="10244" max="10244" width="2.7109375" style="148" bestFit="1" customWidth="1"/>
    <col min="10245" max="10245" width="8.42578125" style="148" bestFit="1" customWidth="1"/>
    <col min="10246" max="10246" width="2.7109375" style="148" bestFit="1" customWidth="1"/>
    <col min="10247" max="10247" width="28.140625" style="148" bestFit="1" customWidth="1"/>
    <col min="10248" max="10248" width="2.7109375" style="148" bestFit="1" customWidth="1"/>
    <col min="10249" max="10249" width="10" style="148" bestFit="1" customWidth="1"/>
    <col min="10250" max="10250" width="2.7109375" style="148" customWidth="1"/>
    <col min="10251" max="10251" width="5.28515625" style="148" bestFit="1" customWidth="1"/>
    <col min="10252" max="10496" width="8.85546875" style="148"/>
    <col min="10497" max="10497" width="28.140625" style="148" bestFit="1" customWidth="1"/>
    <col min="10498" max="10498" width="9.7109375" style="148" customWidth="1"/>
    <col min="10499" max="10499" width="16.7109375" style="148" bestFit="1" customWidth="1"/>
    <col min="10500" max="10500" width="2.7109375" style="148" bestFit="1" customWidth="1"/>
    <col min="10501" max="10501" width="8.42578125" style="148" bestFit="1" customWidth="1"/>
    <col min="10502" max="10502" width="2.7109375" style="148" bestFit="1" customWidth="1"/>
    <col min="10503" max="10503" width="28.140625" style="148" bestFit="1" customWidth="1"/>
    <col min="10504" max="10504" width="2.7109375" style="148" bestFit="1" customWidth="1"/>
    <col min="10505" max="10505" width="10" style="148" bestFit="1" customWidth="1"/>
    <col min="10506" max="10506" width="2.7109375" style="148" customWidth="1"/>
    <col min="10507" max="10507" width="5.28515625" style="148" bestFit="1" customWidth="1"/>
    <col min="10508" max="10752" width="8.85546875" style="148"/>
    <col min="10753" max="10753" width="28.140625" style="148" bestFit="1" customWidth="1"/>
    <col min="10754" max="10754" width="9.7109375" style="148" customWidth="1"/>
    <col min="10755" max="10755" width="16.7109375" style="148" bestFit="1" customWidth="1"/>
    <col min="10756" max="10756" width="2.7109375" style="148" bestFit="1" customWidth="1"/>
    <col min="10757" max="10757" width="8.42578125" style="148" bestFit="1" customWidth="1"/>
    <col min="10758" max="10758" width="2.7109375" style="148" bestFit="1" customWidth="1"/>
    <col min="10759" max="10759" width="28.140625" style="148" bestFit="1" customWidth="1"/>
    <col min="10760" max="10760" width="2.7109375" style="148" bestFit="1" customWidth="1"/>
    <col min="10761" max="10761" width="10" style="148" bestFit="1" customWidth="1"/>
    <col min="10762" max="10762" width="2.7109375" style="148" customWidth="1"/>
    <col min="10763" max="10763" width="5.28515625" style="148" bestFit="1" customWidth="1"/>
    <col min="10764" max="11008" width="8.85546875" style="148"/>
    <col min="11009" max="11009" width="28.140625" style="148" bestFit="1" customWidth="1"/>
    <col min="11010" max="11010" width="9.7109375" style="148" customWidth="1"/>
    <col min="11011" max="11011" width="16.7109375" style="148" bestFit="1" customWidth="1"/>
    <col min="11012" max="11012" width="2.7109375" style="148" bestFit="1" customWidth="1"/>
    <col min="11013" max="11013" width="8.42578125" style="148" bestFit="1" customWidth="1"/>
    <col min="11014" max="11014" width="2.7109375" style="148" bestFit="1" customWidth="1"/>
    <col min="11015" max="11015" width="28.140625" style="148" bestFit="1" customWidth="1"/>
    <col min="11016" max="11016" width="2.7109375" style="148" bestFit="1" customWidth="1"/>
    <col min="11017" max="11017" width="10" style="148" bestFit="1" customWidth="1"/>
    <col min="11018" max="11018" width="2.7109375" style="148" customWidth="1"/>
    <col min="11019" max="11019" width="5.28515625" style="148" bestFit="1" customWidth="1"/>
    <col min="11020" max="11264" width="8.85546875" style="148"/>
    <col min="11265" max="11265" width="28.140625" style="148" bestFit="1" customWidth="1"/>
    <col min="11266" max="11266" width="9.7109375" style="148" customWidth="1"/>
    <col min="11267" max="11267" width="16.7109375" style="148" bestFit="1" customWidth="1"/>
    <col min="11268" max="11268" width="2.7109375" style="148" bestFit="1" customWidth="1"/>
    <col min="11269" max="11269" width="8.42578125" style="148" bestFit="1" customWidth="1"/>
    <col min="11270" max="11270" width="2.7109375" style="148" bestFit="1" customWidth="1"/>
    <col min="11271" max="11271" width="28.140625" style="148" bestFit="1" customWidth="1"/>
    <col min="11272" max="11272" width="2.7109375" style="148" bestFit="1" customWidth="1"/>
    <col min="11273" max="11273" width="10" style="148" bestFit="1" customWidth="1"/>
    <col min="11274" max="11274" width="2.7109375" style="148" customWidth="1"/>
    <col min="11275" max="11275" width="5.28515625" style="148" bestFit="1" customWidth="1"/>
    <col min="11276" max="11520" width="8.85546875" style="148"/>
    <col min="11521" max="11521" width="28.140625" style="148" bestFit="1" customWidth="1"/>
    <col min="11522" max="11522" width="9.7109375" style="148" customWidth="1"/>
    <col min="11523" max="11523" width="16.7109375" style="148" bestFit="1" customWidth="1"/>
    <col min="11524" max="11524" width="2.7109375" style="148" bestFit="1" customWidth="1"/>
    <col min="11525" max="11525" width="8.42578125" style="148" bestFit="1" customWidth="1"/>
    <col min="11526" max="11526" width="2.7109375" style="148" bestFit="1" customWidth="1"/>
    <col min="11527" max="11527" width="28.140625" style="148" bestFit="1" customWidth="1"/>
    <col min="11528" max="11528" width="2.7109375" style="148" bestFit="1" customWidth="1"/>
    <col min="11529" max="11529" width="10" style="148" bestFit="1" customWidth="1"/>
    <col min="11530" max="11530" width="2.7109375" style="148" customWidth="1"/>
    <col min="11531" max="11531" width="5.28515625" style="148" bestFit="1" customWidth="1"/>
    <col min="11532" max="11776" width="8.85546875" style="148"/>
    <col min="11777" max="11777" width="28.140625" style="148" bestFit="1" customWidth="1"/>
    <col min="11778" max="11778" width="9.7109375" style="148" customWidth="1"/>
    <col min="11779" max="11779" width="16.7109375" style="148" bestFit="1" customWidth="1"/>
    <col min="11780" max="11780" width="2.7109375" style="148" bestFit="1" customWidth="1"/>
    <col min="11781" max="11781" width="8.42578125" style="148" bestFit="1" customWidth="1"/>
    <col min="11782" max="11782" width="2.7109375" style="148" bestFit="1" customWidth="1"/>
    <col min="11783" max="11783" width="28.140625" style="148" bestFit="1" customWidth="1"/>
    <col min="11784" max="11784" width="2.7109375" style="148" bestFit="1" customWidth="1"/>
    <col min="11785" max="11785" width="10" style="148" bestFit="1" customWidth="1"/>
    <col min="11786" max="11786" width="2.7109375" style="148" customWidth="1"/>
    <col min="11787" max="11787" width="5.28515625" style="148" bestFit="1" customWidth="1"/>
    <col min="11788" max="12032" width="8.85546875" style="148"/>
    <col min="12033" max="12033" width="28.140625" style="148" bestFit="1" customWidth="1"/>
    <col min="12034" max="12034" width="9.7109375" style="148" customWidth="1"/>
    <col min="12035" max="12035" width="16.7109375" style="148" bestFit="1" customWidth="1"/>
    <col min="12036" max="12036" width="2.7109375" style="148" bestFit="1" customWidth="1"/>
    <col min="12037" max="12037" width="8.42578125" style="148" bestFit="1" customWidth="1"/>
    <col min="12038" max="12038" width="2.7109375" style="148" bestFit="1" customWidth="1"/>
    <col min="12039" max="12039" width="28.140625" style="148" bestFit="1" customWidth="1"/>
    <col min="12040" max="12040" width="2.7109375" style="148" bestFit="1" customWidth="1"/>
    <col min="12041" max="12041" width="10" style="148" bestFit="1" customWidth="1"/>
    <col min="12042" max="12042" width="2.7109375" style="148" customWidth="1"/>
    <col min="12043" max="12043" width="5.28515625" style="148" bestFit="1" customWidth="1"/>
    <col min="12044" max="12288" width="8.85546875" style="148"/>
    <col min="12289" max="12289" width="28.140625" style="148" bestFit="1" customWidth="1"/>
    <col min="12290" max="12290" width="9.7109375" style="148" customWidth="1"/>
    <col min="12291" max="12291" width="16.7109375" style="148" bestFit="1" customWidth="1"/>
    <col min="12292" max="12292" width="2.7109375" style="148" bestFit="1" customWidth="1"/>
    <col min="12293" max="12293" width="8.42578125" style="148" bestFit="1" customWidth="1"/>
    <col min="12294" max="12294" width="2.7109375" style="148" bestFit="1" customWidth="1"/>
    <col min="12295" max="12295" width="28.140625" style="148" bestFit="1" customWidth="1"/>
    <col min="12296" max="12296" width="2.7109375" style="148" bestFit="1" customWidth="1"/>
    <col min="12297" max="12297" width="10" style="148" bestFit="1" customWidth="1"/>
    <col min="12298" max="12298" width="2.7109375" style="148" customWidth="1"/>
    <col min="12299" max="12299" width="5.28515625" style="148" bestFit="1" customWidth="1"/>
    <col min="12300" max="12544" width="8.85546875" style="148"/>
    <col min="12545" max="12545" width="28.140625" style="148" bestFit="1" customWidth="1"/>
    <col min="12546" max="12546" width="9.7109375" style="148" customWidth="1"/>
    <col min="12547" max="12547" width="16.7109375" style="148" bestFit="1" customWidth="1"/>
    <col min="12548" max="12548" width="2.7109375" style="148" bestFit="1" customWidth="1"/>
    <col min="12549" max="12549" width="8.42578125" style="148" bestFit="1" customWidth="1"/>
    <col min="12550" max="12550" width="2.7109375" style="148" bestFit="1" customWidth="1"/>
    <col min="12551" max="12551" width="28.140625" style="148" bestFit="1" customWidth="1"/>
    <col min="12552" max="12552" width="2.7109375" style="148" bestFit="1" customWidth="1"/>
    <col min="12553" max="12553" width="10" style="148" bestFit="1" customWidth="1"/>
    <col min="12554" max="12554" width="2.7109375" style="148" customWidth="1"/>
    <col min="12555" max="12555" width="5.28515625" style="148" bestFit="1" customWidth="1"/>
    <col min="12556" max="12800" width="8.85546875" style="148"/>
    <col min="12801" max="12801" width="28.140625" style="148" bestFit="1" customWidth="1"/>
    <col min="12802" max="12802" width="9.7109375" style="148" customWidth="1"/>
    <col min="12803" max="12803" width="16.7109375" style="148" bestFit="1" customWidth="1"/>
    <col min="12804" max="12804" width="2.7109375" style="148" bestFit="1" customWidth="1"/>
    <col min="12805" max="12805" width="8.42578125" style="148" bestFit="1" customWidth="1"/>
    <col min="12806" max="12806" width="2.7109375" style="148" bestFit="1" customWidth="1"/>
    <col min="12807" max="12807" width="28.140625" style="148" bestFit="1" customWidth="1"/>
    <col min="12808" max="12808" width="2.7109375" style="148" bestFit="1" customWidth="1"/>
    <col min="12809" max="12809" width="10" style="148" bestFit="1" customWidth="1"/>
    <col min="12810" max="12810" width="2.7109375" style="148" customWidth="1"/>
    <col min="12811" max="12811" width="5.28515625" style="148" bestFit="1" customWidth="1"/>
    <col min="12812" max="13056" width="8.85546875" style="148"/>
    <col min="13057" max="13057" width="28.140625" style="148" bestFit="1" customWidth="1"/>
    <col min="13058" max="13058" width="9.7109375" style="148" customWidth="1"/>
    <col min="13059" max="13059" width="16.7109375" style="148" bestFit="1" customWidth="1"/>
    <col min="13060" max="13060" width="2.7109375" style="148" bestFit="1" customWidth="1"/>
    <col min="13061" max="13061" width="8.42578125" style="148" bestFit="1" customWidth="1"/>
    <col min="13062" max="13062" width="2.7109375" style="148" bestFit="1" customWidth="1"/>
    <col min="13063" max="13063" width="28.140625" style="148" bestFit="1" customWidth="1"/>
    <col min="13064" max="13064" width="2.7109375" style="148" bestFit="1" customWidth="1"/>
    <col min="13065" max="13065" width="10" style="148" bestFit="1" customWidth="1"/>
    <col min="13066" max="13066" width="2.7109375" style="148" customWidth="1"/>
    <col min="13067" max="13067" width="5.28515625" style="148" bestFit="1" customWidth="1"/>
    <col min="13068" max="13312" width="8.85546875" style="148"/>
    <col min="13313" max="13313" width="28.140625" style="148" bestFit="1" customWidth="1"/>
    <col min="13314" max="13314" width="9.7109375" style="148" customWidth="1"/>
    <col min="13315" max="13315" width="16.7109375" style="148" bestFit="1" customWidth="1"/>
    <col min="13316" max="13316" width="2.7109375" style="148" bestFit="1" customWidth="1"/>
    <col min="13317" max="13317" width="8.42578125" style="148" bestFit="1" customWidth="1"/>
    <col min="13318" max="13318" width="2.7109375" style="148" bestFit="1" customWidth="1"/>
    <col min="13319" max="13319" width="28.140625" style="148" bestFit="1" customWidth="1"/>
    <col min="13320" max="13320" width="2.7109375" style="148" bestFit="1" customWidth="1"/>
    <col min="13321" max="13321" width="10" style="148" bestFit="1" customWidth="1"/>
    <col min="13322" max="13322" width="2.7109375" style="148" customWidth="1"/>
    <col min="13323" max="13323" width="5.28515625" style="148" bestFit="1" customWidth="1"/>
    <col min="13324" max="13568" width="8.85546875" style="148"/>
    <col min="13569" max="13569" width="28.140625" style="148" bestFit="1" customWidth="1"/>
    <col min="13570" max="13570" width="9.7109375" style="148" customWidth="1"/>
    <col min="13571" max="13571" width="16.7109375" style="148" bestFit="1" customWidth="1"/>
    <col min="13572" max="13572" width="2.7109375" style="148" bestFit="1" customWidth="1"/>
    <col min="13573" max="13573" width="8.42578125" style="148" bestFit="1" customWidth="1"/>
    <col min="13574" max="13574" width="2.7109375" style="148" bestFit="1" customWidth="1"/>
    <col min="13575" max="13575" width="28.140625" style="148" bestFit="1" customWidth="1"/>
    <col min="13576" max="13576" width="2.7109375" style="148" bestFit="1" customWidth="1"/>
    <col min="13577" max="13577" width="10" style="148" bestFit="1" customWidth="1"/>
    <col min="13578" max="13578" width="2.7109375" style="148" customWidth="1"/>
    <col min="13579" max="13579" width="5.28515625" style="148" bestFit="1" customWidth="1"/>
    <col min="13580" max="13824" width="8.85546875" style="148"/>
    <col min="13825" max="13825" width="28.140625" style="148" bestFit="1" customWidth="1"/>
    <col min="13826" max="13826" width="9.7109375" style="148" customWidth="1"/>
    <col min="13827" max="13827" width="16.7109375" style="148" bestFit="1" customWidth="1"/>
    <col min="13828" max="13828" width="2.7109375" style="148" bestFit="1" customWidth="1"/>
    <col min="13829" max="13829" width="8.42578125" style="148" bestFit="1" customWidth="1"/>
    <col min="13830" max="13830" width="2.7109375" style="148" bestFit="1" customWidth="1"/>
    <col min="13831" max="13831" width="28.140625" style="148" bestFit="1" customWidth="1"/>
    <col min="13832" max="13832" width="2.7109375" style="148" bestFit="1" customWidth="1"/>
    <col min="13833" max="13833" width="10" style="148" bestFit="1" customWidth="1"/>
    <col min="13834" max="13834" width="2.7109375" style="148" customWidth="1"/>
    <col min="13835" max="13835" width="5.28515625" style="148" bestFit="1" customWidth="1"/>
    <col min="13836" max="14080" width="8.85546875" style="148"/>
    <col min="14081" max="14081" width="28.140625" style="148" bestFit="1" customWidth="1"/>
    <col min="14082" max="14082" width="9.7109375" style="148" customWidth="1"/>
    <col min="14083" max="14083" width="16.7109375" style="148" bestFit="1" customWidth="1"/>
    <col min="14084" max="14084" width="2.7109375" style="148" bestFit="1" customWidth="1"/>
    <col min="14085" max="14085" width="8.42578125" style="148" bestFit="1" customWidth="1"/>
    <col min="14086" max="14086" width="2.7109375" style="148" bestFit="1" customWidth="1"/>
    <col min="14087" max="14087" width="28.140625" style="148" bestFit="1" customWidth="1"/>
    <col min="14088" max="14088" width="2.7109375" style="148" bestFit="1" customWidth="1"/>
    <col min="14089" max="14089" width="10" style="148" bestFit="1" customWidth="1"/>
    <col min="14090" max="14090" width="2.7109375" style="148" customWidth="1"/>
    <col min="14091" max="14091" width="5.28515625" style="148" bestFit="1" customWidth="1"/>
    <col min="14092" max="14336" width="8.85546875" style="148"/>
    <col min="14337" max="14337" width="28.140625" style="148" bestFit="1" customWidth="1"/>
    <col min="14338" max="14338" width="9.7109375" style="148" customWidth="1"/>
    <col min="14339" max="14339" width="16.7109375" style="148" bestFit="1" customWidth="1"/>
    <col min="14340" max="14340" width="2.7109375" style="148" bestFit="1" customWidth="1"/>
    <col min="14341" max="14341" width="8.42578125" style="148" bestFit="1" customWidth="1"/>
    <col min="14342" max="14342" width="2.7109375" style="148" bestFit="1" customWidth="1"/>
    <col min="14343" max="14343" width="28.140625" style="148" bestFit="1" customWidth="1"/>
    <col min="14344" max="14344" width="2.7109375" style="148" bestFit="1" customWidth="1"/>
    <col min="14345" max="14345" width="10" style="148" bestFit="1" customWidth="1"/>
    <col min="14346" max="14346" width="2.7109375" style="148" customWidth="1"/>
    <col min="14347" max="14347" width="5.28515625" style="148" bestFit="1" customWidth="1"/>
    <col min="14348" max="14592" width="8.85546875" style="148"/>
    <col min="14593" max="14593" width="28.140625" style="148" bestFit="1" customWidth="1"/>
    <col min="14594" max="14594" width="9.7109375" style="148" customWidth="1"/>
    <col min="14595" max="14595" width="16.7109375" style="148" bestFit="1" customWidth="1"/>
    <col min="14596" max="14596" width="2.7109375" style="148" bestFit="1" customWidth="1"/>
    <col min="14597" max="14597" width="8.42578125" style="148" bestFit="1" customWidth="1"/>
    <col min="14598" max="14598" width="2.7109375" style="148" bestFit="1" customWidth="1"/>
    <col min="14599" max="14599" width="28.140625" style="148" bestFit="1" customWidth="1"/>
    <col min="14600" max="14600" width="2.7109375" style="148" bestFit="1" customWidth="1"/>
    <col min="14601" max="14601" width="10" style="148" bestFit="1" customWidth="1"/>
    <col min="14602" max="14602" width="2.7109375" style="148" customWidth="1"/>
    <col min="14603" max="14603" width="5.28515625" style="148" bestFit="1" customWidth="1"/>
    <col min="14604" max="14848" width="8.85546875" style="148"/>
    <col min="14849" max="14849" width="28.140625" style="148" bestFit="1" customWidth="1"/>
    <col min="14850" max="14850" width="9.7109375" style="148" customWidth="1"/>
    <col min="14851" max="14851" width="16.7109375" style="148" bestFit="1" customWidth="1"/>
    <col min="14852" max="14852" width="2.7109375" style="148" bestFit="1" customWidth="1"/>
    <col min="14853" max="14853" width="8.42578125" style="148" bestFit="1" customWidth="1"/>
    <col min="14854" max="14854" width="2.7109375" style="148" bestFit="1" customWidth="1"/>
    <col min="14855" max="14855" width="28.140625" style="148" bestFit="1" customWidth="1"/>
    <col min="14856" max="14856" width="2.7109375" style="148" bestFit="1" customWidth="1"/>
    <col min="14857" max="14857" width="10" style="148" bestFit="1" customWidth="1"/>
    <col min="14858" max="14858" width="2.7109375" style="148" customWidth="1"/>
    <col min="14859" max="14859" width="5.28515625" style="148" bestFit="1" customWidth="1"/>
    <col min="14860" max="15104" width="8.85546875" style="148"/>
    <col min="15105" max="15105" width="28.140625" style="148" bestFit="1" customWidth="1"/>
    <col min="15106" max="15106" width="9.7109375" style="148" customWidth="1"/>
    <col min="15107" max="15107" width="16.7109375" style="148" bestFit="1" customWidth="1"/>
    <col min="15108" max="15108" width="2.7109375" style="148" bestFit="1" customWidth="1"/>
    <col min="15109" max="15109" width="8.42578125" style="148" bestFit="1" customWidth="1"/>
    <col min="15110" max="15110" width="2.7109375" style="148" bestFit="1" customWidth="1"/>
    <col min="15111" max="15111" width="28.140625" style="148" bestFit="1" customWidth="1"/>
    <col min="15112" max="15112" width="2.7109375" style="148" bestFit="1" customWidth="1"/>
    <col min="15113" max="15113" width="10" style="148" bestFit="1" customWidth="1"/>
    <col min="15114" max="15114" width="2.7109375" style="148" customWidth="1"/>
    <col min="15115" max="15115" width="5.28515625" style="148" bestFit="1" customWidth="1"/>
    <col min="15116" max="15360" width="8.85546875" style="148"/>
    <col min="15361" max="15361" width="28.140625" style="148" bestFit="1" customWidth="1"/>
    <col min="15362" max="15362" width="9.7109375" style="148" customWidth="1"/>
    <col min="15363" max="15363" width="16.7109375" style="148" bestFit="1" customWidth="1"/>
    <col min="15364" max="15364" width="2.7109375" style="148" bestFit="1" customWidth="1"/>
    <col min="15365" max="15365" width="8.42578125" style="148" bestFit="1" customWidth="1"/>
    <col min="15366" max="15366" width="2.7109375" style="148" bestFit="1" customWidth="1"/>
    <col min="15367" max="15367" width="28.140625" style="148" bestFit="1" customWidth="1"/>
    <col min="15368" max="15368" width="2.7109375" style="148" bestFit="1" customWidth="1"/>
    <col min="15369" max="15369" width="10" style="148" bestFit="1" customWidth="1"/>
    <col min="15370" max="15370" width="2.7109375" style="148" customWidth="1"/>
    <col min="15371" max="15371" width="5.28515625" style="148" bestFit="1" customWidth="1"/>
    <col min="15372" max="15616" width="8.85546875" style="148"/>
    <col min="15617" max="15617" width="28.140625" style="148" bestFit="1" customWidth="1"/>
    <col min="15618" max="15618" width="9.7109375" style="148" customWidth="1"/>
    <col min="15619" max="15619" width="16.7109375" style="148" bestFit="1" customWidth="1"/>
    <col min="15620" max="15620" width="2.7109375" style="148" bestFit="1" customWidth="1"/>
    <col min="15621" max="15621" width="8.42578125" style="148" bestFit="1" customWidth="1"/>
    <col min="15622" max="15622" width="2.7109375" style="148" bestFit="1" customWidth="1"/>
    <col min="15623" max="15623" width="28.140625" style="148" bestFit="1" customWidth="1"/>
    <col min="15624" max="15624" width="2.7109375" style="148" bestFit="1" customWidth="1"/>
    <col min="15625" max="15625" width="10" style="148" bestFit="1" customWidth="1"/>
    <col min="15626" max="15626" width="2.7109375" style="148" customWidth="1"/>
    <col min="15627" max="15627" width="5.28515625" style="148" bestFit="1" customWidth="1"/>
    <col min="15628" max="15872" width="8.85546875" style="148"/>
    <col min="15873" max="15873" width="28.140625" style="148" bestFit="1" customWidth="1"/>
    <col min="15874" max="15874" width="9.7109375" style="148" customWidth="1"/>
    <col min="15875" max="15875" width="16.7109375" style="148" bestFit="1" customWidth="1"/>
    <col min="15876" max="15876" width="2.7109375" style="148" bestFit="1" customWidth="1"/>
    <col min="15877" max="15877" width="8.42578125" style="148" bestFit="1" customWidth="1"/>
    <col min="15878" max="15878" width="2.7109375" style="148" bestFit="1" customWidth="1"/>
    <col min="15879" max="15879" width="28.140625" style="148" bestFit="1" customWidth="1"/>
    <col min="15880" max="15880" width="2.7109375" style="148" bestFit="1" customWidth="1"/>
    <col min="15881" max="15881" width="10" style="148" bestFit="1" customWidth="1"/>
    <col min="15882" max="15882" width="2.7109375" style="148" customWidth="1"/>
    <col min="15883" max="15883" width="5.28515625" style="148" bestFit="1" customWidth="1"/>
    <col min="15884" max="16128" width="8.85546875" style="148"/>
    <col min="16129" max="16129" width="28.140625" style="148" bestFit="1" customWidth="1"/>
    <col min="16130" max="16130" width="9.7109375" style="148" customWidth="1"/>
    <col min="16131" max="16131" width="16.7109375" style="148" bestFit="1" customWidth="1"/>
    <col min="16132" max="16132" width="2.7109375" style="148" bestFit="1" customWidth="1"/>
    <col min="16133" max="16133" width="8.42578125" style="148" bestFit="1" customWidth="1"/>
    <col min="16134" max="16134" width="2.7109375" style="148" bestFit="1" customWidth="1"/>
    <col min="16135" max="16135" width="28.140625" style="148" bestFit="1" customWidth="1"/>
    <col min="16136" max="16136" width="2.7109375" style="148" bestFit="1" customWidth="1"/>
    <col min="16137" max="16137" width="10" style="148" bestFit="1" customWidth="1"/>
    <col min="16138" max="16138" width="2.7109375" style="148" customWidth="1"/>
    <col min="16139" max="16139" width="5.28515625" style="148" bestFit="1" customWidth="1"/>
    <col min="16140" max="16384" width="8.85546875" style="148"/>
  </cols>
  <sheetData>
    <row r="1" spans="1:11" x14ac:dyDescent="0.2">
      <c r="A1" s="147" t="s">
        <v>160</v>
      </c>
      <c r="B1" s="147"/>
    </row>
    <row r="2" spans="1:11" x14ac:dyDescent="0.2">
      <c r="A2" s="149" t="s">
        <v>184</v>
      </c>
      <c r="B2" s="160">
        <v>1</v>
      </c>
    </row>
    <row r="3" spans="1:11" x14ac:dyDescent="0.2">
      <c r="A3" s="149" t="s">
        <v>185</v>
      </c>
      <c r="B3" s="160">
        <v>0.4</v>
      </c>
    </row>
    <row r="4" spans="1:11" x14ac:dyDescent="0.2">
      <c r="A4" s="149" t="s">
        <v>186</v>
      </c>
      <c r="B4" s="160"/>
    </row>
    <row r="5" spans="1:11" x14ac:dyDescent="0.2">
      <c r="A5" s="149" t="s">
        <v>187</v>
      </c>
      <c r="B5" s="161"/>
    </row>
    <row r="6" spans="1:11" x14ac:dyDescent="0.2">
      <c r="A6" s="149" t="s">
        <v>188</v>
      </c>
      <c r="B6" s="161"/>
    </row>
    <row r="7" spans="1:11" x14ac:dyDescent="0.2">
      <c r="A7" s="149" t="s">
        <v>189</v>
      </c>
      <c r="B7" s="161">
        <v>18</v>
      </c>
    </row>
    <row r="8" spans="1:11" x14ac:dyDescent="0.2">
      <c r="C8" s="152" t="s">
        <v>190</v>
      </c>
      <c r="D8" s="153"/>
      <c r="E8" s="153"/>
      <c r="F8" s="153"/>
      <c r="G8" s="153"/>
      <c r="H8" s="153"/>
      <c r="I8" s="153"/>
      <c r="J8" s="153"/>
      <c r="K8" s="153"/>
    </row>
    <row r="9" spans="1:11" x14ac:dyDescent="0.2">
      <c r="C9" s="149" t="str">
        <f>A2</f>
        <v>Original Price Rate</v>
      </c>
      <c r="D9" s="149"/>
      <c r="E9" s="160">
        <f>IF(B2="","",B2)</f>
        <v>1</v>
      </c>
      <c r="F9" s="149"/>
      <c r="G9" s="149" t="str">
        <f>A5</f>
        <v>$ Original Price</v>
      </c>
      <c r="H9" s="149"/>
      <c r="I9" s="161">
        <f>ROUND(I11/E11,2)</f>
        <v>30</v>
      </c>
      <c r="J9" s="149"/>
      <c r="K9" s="149" t="s">
        <v>176</v>
      </c>
    </row>
    <row r="10" spans="1:11" ht="13.5" thickBot="1" x14ac:dyDescent="0.25">
      <c r="C10" s="154" t="str">
        <f>A3</f>
        <v>Markdown Rate</v>
      </c>
      <c r="D10" s="154" t="s">
        <v>191</v>
      </c>
      <c r="E10" s="162">
        <f>IF(B3="","",B3)</f>
        <v>0.4</v>
      </c>
      <c r="F10" s="154" t="s">
        <v>5</v>
      </c>
      <c r="G10" s="154" t="str">
        <f>A6</f>
        <v>$ Markdown From Original Price</v>
      </c>
      <c r="H10" s="154" t="s">
        <v>191</v>
      </c>
      <c r="I10" s="163" t="str">
        <f>IF(B6="","",B6)</f>
        <v/>
      </c>
      <c r="J10" s="154" t="s">
        <v>5</v>
      </c>
      <c r="K10" s="154" t="s">
        <v>175</v>
      </c>
    </row>
    <row r="11" spans="1:11" ht="13.5" thickTop="1" x14ac:dyDescent="0.2">
      <c r="C11" s="157" t="str">
        <f>A4</f>
        <v>Reduced Price Rate</v>
      </c>
      <c r="D11" s="157" t="s">
        <v>4</v>
      </c>
      <c r="E11" s="164">
        <f>E9-E10</f>
        <v>0.6</v>
      </c>
      <c r="F11" s="157" t="s">
        <v>4</v>
      </c>
      <c r="G11" s="157" t="str">
        <f>A7</f>
        <v>$ Reduced Price</v>
      </c>
      <c r="H11" s="157" t="s">
        <v>4</v>
      </c>
      <c r="I11" s="165">
        <f>B7</f>
        <v>18</v>
      </c>
      <c r="J11" s="157" t="s">
        <v>4</v>
      </c>
      <c r="K11" s="157" t="s">
        <v>175</v>
      </c>
    </row>
    <row r="13" spans="1:11" x14ac:dyDescent="0.2"/>
  </sheetData>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3:E24"/>
  <sheetViews>
    <sheetView zoomScaleNormal="100" workbookViewId="0">
      <selection activeCell="E19" sqref="E19"/>
    </sheetView>
  </sheetViews>
  <sheetFormatPr defaultRowHeight="15" x14ac:dyDescent="0.25"/>
  <cols>
    <col min="1" max="1" width="30.7109375" customWidth="1"/>
    <col min="2" max="2" width="19.140625" customWidth="1"/>
    <col min="3" max="3" width="13.28515625" customWidth="1"/>
    <col min="5" max="5" width="23.140625" bestFit="1" customWidth="1"/>
  </cols>
  <sheetData>
    <row r="3" spans="1:5" ht="28.9" customHeight="1" x14ac:dyDescent="0.25">
      <c r="A3" s="14" t="s">
        <v>0</v>
      </c>
      <c r="B3" s="15" t="s">
        <v>8</v>
      </c>
      <c r="C3" s="16" t="s">
        <v>9</v>
      </c>
    </row>
    <row r="10" spans="1:5" x14ac:dyDescent="0.25">
      <c r="A10" s="197" t="s">
        <v>50</v>
      </c>
      <c r="B10" s="28"/>
      <c r="C10" s="1" t="s">
        <v>0</v>
      </c>
      <c r="D10" s="2">
        <v>10</v>
      </c>
    </row>
    <row r="11" spans="1:5" x14ac:dyDescent="0.25">
      <c r="A11" s="198"/>
      <c r="B11" s="28" t="s">
        <v>10</v>
      </c>
      <c r="C11" s="1" t="s">
        <v>1</v>
      </c>
      <c r="D11" s="2">
        <v>5</v>
      </c>
    </row>
    <row r="12" spans="1:5" x14ac:dyDescent="0.25">
      <c r="A12" s="198"/>
      <c r="B12" s="28" t="s">
        <v>11</v>
      </c>
      <c r="C12" s="1" t="s">
        <v>2</v>
      </c>
      <c r="D12" s="3">
        <f>SUM(D10:D11)</f>
        <v>15</v>
      </c>
      <c r="E12" t="s">
        <v>12</v>
      </c>
    </row>
    <row r="13" spans="1:5" x14ac:dyDescent="0.25">
      <c r="A13" s="198"/>
    </row>
    <row r="14" spans="1:5" x14ac:dyDescent="0.25">
      <c r="A14" s="198"/>
      <c r="B14" s="28"/>
      <c r="C14" s="1" t="s">
        <v>0</v>
      </c>
      <c r="D14" s="2">
        <v>10</v>
      </c>
    </row>
    <row r="15" spans="1:5" x14ac:dyDescent="0.25">
      <c r="A15" s="198"/>
      <c r="B15" s="28" t="s">
        <v>10</v>
      </c>
      <c r="C15" s="1" t="s">
        <v>1</v>
      </c>
      <c r="D15" s="3">
        <f>D16-D14</f>
        <v>5</v>
      </c>
      <c r="E15" t="s">
        <v>13</v>
      </c>
    </row>
    <row r="16" spans="1:5" x14ac:dyDescent="0.25">
      <c r="A16" s="198"/>
      <c r="B16" s="28" t="s">
        <v>11</v>
      </c>
      <c r="C16" s="1" t="s">
        <v>2</v>
      </c>
      <c r="D16" s="18">
        <v>15</v>
      </c>
    </row>
    <row r="17" spans="1:5" x14ac:dyDescent="0.25">
      <c r="A17" s="198"/>
    </row>
    <row r="18" spans="1:5" x14ac:dyDescent="0.25">
      <c r="A18" s="198"/>
      <c r="B18" s="28"/>
      <c r="C18" s="1" t="s">
        <v>0</v>
      </c>
      <c r="D18" s="3">
        <f>D20-D19</f>
        <v>10</v>
      </c>
      <c r="E18" t="s">
        <v>14</v>
      </c>
    </row>
    <row r="19" spans="1:5" x14ac:dyDescent="0.25">
      <c r="A19" s="198"/>
      <c r="B19" s="28" t="s">
        <v>10</v>
      </c>
      <c r="C19" s="1" t="s">
        <v>1</v>
      </c>
      <c r="D19" s="2">
        <v>5</v>
      </c>
    </row>
    <row r="20" spans="1:5" x14ac:dyDescent="0.25">
      <c r="A20" s="199"/>
      <c r="B20" s="28" t="s">
        <v>11</v>
      </c>
      <c r="C20" s="1" t="s">
        <v>2</v>
      </c>
      <c r="D20" s="18">
        <v>15</v>
      </c>
    </row>
    <row r="22" spans="1:5" x14ac:dyDescent="0.25">
      <c r="A22" s="112" t="s">
        <v>227</v>
      </c>
      <c r="B22" s="113"/>
      <c r="C22" s="113"/>
      <c r="D22" s="114"/>
    </row>
    <row r="23" spans="1:5" x14ac:dyDescent="0.25">
      <c r="A23" s="115" t="s">
        <v>228</v>
      </c>
      <c r="B23" s="116"/>
      <c r="C23" s="116"/>
      <c r="D23" s="117"/>
    </row>
    <row r="24" spans="1:5" x14ac:dyDescent="0.25">
      <c r="A24" s="118" t="s">
        <v>229</v>
      </c>
      <c r="B24" s="119"/>
      <c r="C24" s="119"/>
      <c r="D24" s="120"/>
    </row>
  </sheetData>
  <mergeCells count="1">
    <mergeCell ref="A10:A20"/>
  </mergeCells>
  <printOptions horizontalCentered="1"/>
  <pageMargins left="0.7" right="0.7" top="0.75" bottom="0.75" header="0.3" footer="0.3"/>
  <pageSetup orientation="landscape" cellComments="asDisplayed" r:id="rId1"/>
  <headerFooter>
    <oddHeader>&amp;LChapter 8 - &amp;A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20"/>
  <sheetViews>
    <sheetView zoomScale="85" zoomScaleNormal="85" workbookViewId="0">
      <selection activeCell="E19" sqref="E19"/>
    </sheetView>
  </sheetViews>
  <sheetFormatPr defaultRowHeight="15" x14ac:dyDescent="0.25"/>
  <cols>
    <col min="1" max="1" width="12.85546875" customWidth="1"/>
    <col min="2" max="2" width="2.7109375" bestFit="1" customWidth="1"/>
    <col min="3" max="3" width="26.28515625" customWidth="1"/>
    <col min="4" max="4" width="1.42578125" customWidth="1"/>
    <col min="5" max="5" width="23.140625" customWidth="1"/>
    <col min="7" max="7" width="21.28515625" customWidth="1"/>
    <col min="8" max="8" width="21.42578125" bestFit="1" customWidth="1"/>
    <col min="9" max="9" width="1.42578125" customWidth="1"/>
    <col min="10" max="10" width="17" bestFit="1" customWidth="1"/>
    <col min="11" max="11" width="21.5703125" bestFit="1" customWidth="1"/>
  </cols>
  <sheetData>
    <row r="1" spans="1:11" ht="26.25" x14ac:dyDescent="0.25">
      <c r="A1" s="127" t="s">
        <v>164</v>
      </c>
      <c r="B1" s="128"/>
      <c r="C1" s="128"/>
      <c r="E1" s="1" t="s">
        <v>166</v>
      </c>
      <c r="F1" s="129">
        <v>0.25</v>
      </c>
    </row>
    <row r="2" spans="1:11" ht="15.75" thickBot="1" x14ac:dyDescent="0.3">
      <c r="E2" s="1" t="s">
        <v>167</v>
      </c>
      <c r="F2" s="130">
        <f>F1/(1+F1)</f>
        <v>0.2</v>
      </c>
    </row>
    <row r="3" spans="1:11" ht="15.75" thickBot="1" x14ac:dyDescent="0.3">
      <c r="A3" s="125" t="s">
        <v>161</v>
      </c>
      <c r="B3" s="200" t="s">
        <v>4</v>
      </c>
      <c r="C3" s="123" t="s">
        <v>7</v>
      </c>
    </row>
    <row r="4" spans="1:11" ht="16.5" thickTop="1" thickBot="1" x14ac:dyDescent="0.3">
      <c r="A4" s="126" t="s">
        <v>2</v>
      </c>
      <c r="B4" s="200"/>
      <c r="C4" s="124" t="s">
        <v>162</v>
      </c>
    </row>
    <row r="5" spans="1:11" x14ac:dyDescent="0.25">
      <c r="A5" s="122"/>
      <c r="B5" s="122"/>
      <c r="C5" s="121"/>
    </row>
    <row r="6" spans="1:11" ht="26.25" x14ac:dyDescent="0.25">
      <c r="A6" s="127" t="s">
        <v>165</v>
      </c>
      <c r="B6" s="128"/>
      <c r="C6" s="128"/>
      <c r="E6" s="1" t="s">
        <v>167</v>
      </c>
      <c r="F6" s="129">
        <v>0.2</v>
      </c>
    </row>
    <row r="7" spans="1:11" ht="15.75" thickBot="1" x14ac:dyDescent="0.3">
      <c r="E7" s="1" t="s">
        <v>166</v>
      </c>
      <c r="F7" s="130">
        <f>F6/(1-F6)</f>
        <v>0.25</v>
      </c>
    </row>
    <row r="8" spans="1:11" ht="15.75" thickBot="1" x14ac:dyDescent="0.3">
      <c r="A8" s="125" t="s">
        <v>161</v>
      </c>
      <c r="B8" s="200" t="s">
        <v>4</v>
      </c>
      <c r="C8" s="123" t="s">
        <v>158</v>
      </c>
    </row>
    <row r="9" spans="1:11" ht="16.5" thickTop="1" thickBot="1" x14ac:dyDescent="0.3">
      <c r="A9" s="126" t="s">
        <v>0</v>
      </c>
      <c r="B9" s="200"/>
      <c r="C9" s="124" t="s">
        <v>163</v>
      </c>
    </row>
    <row r="10" spans="1:11" x14ac:dyDescent="0.25">
      <c r="A10" s="122"/>
      <c r="B10" s="122"/>
      <c r="C10" s="121"/>
      <c r="G10" s="21" t="s">
        <v>207</v>
      </c>
      <c r="H10" t="s">
        <v>243</v>
      </c>
      <c r="K10" t="s">
        <v>244</v>
      </c>
    </row>
    <row r="11" spans="1:11" x14ac:dyDescent="0.25">
      <c r="A11" s="122"/>
      <c r="B11" s="122"/>
      <c r="C11" s="121"/>
      <c r="G11" s="27" t="s">
        <v>7</v>
      </c>
      <c r="H11" s="27" t="s">
        <v>74</v>
      </c>
      <c r="J11" s="27" t="s">
        <v>7</v>
      </c>
      <c r="K11" s="27" t="s">
        <v>74</v>
      </c>
    </row>
    <row r="12" spans="1:11" x14ac:dyDescent="0.25">
      <c r="A12" s="122"/>
      <c r="B12" s="122"/>
      <c r="C12" s="121"/>
      <c r="G12" s="188">
        <v>0.2</v>
      </c>
      <c r="H12" s="26">
        <f>G12/(1+G12)</f>
        <v>0.16666666666666669</v>
      </c>
      <c r="J12" s="26">
        <f>K12/(1-K12)</f>
        <v>0.20000000000000004</v>
      </c>
      <c r="K12" s="80">
        <v>0.16666666666666669</v>
      </c>
    </row>
    <row r="13" spans="1:11" x14ac:dyDescent="0.25">
      <c r="A13" s="122"/>
      <c r="B13" s="122"/>
      <c r="G13" s="188">
        <v>0.25</v>
      </c>
      <c r="H13" s="26">
        <f t="shared" ref="H13:H18" si="0">G13/(1+G13)</f>
        <v>0.2</v>
      </c>
      <c r="J13" s="26">
        <f t="shared" ref="J13:J18" si="1">K13/(1-K13)</f>
        <v>0.25</v>
      </c>
      <c r="K13" s="80">
        <v>0.2</v>
      </c>
    </row>
    <row r="14" spans="1:11" x14ac:dyDescent="0.25">
      <c r="G14" s="188">
        <f>1/3</f>
        <v>0.33333333333333331</v>
      </c>
      <c r="H14" s="26">
        <f t="shared" si="0"/>
        <v>0.25</v>
      </c>
      <c r="J14" s="26">
        <f t="shared" si="1"/>
        <v>0.33333333333333331</v>
      </c>
      <c r="K14" s="80">
        <v>0.25</v>
      </c>
    </row>
    <row r="15" spans="1:11" x14ac:dyDescent="0.25">
      <c r="G15" s="188">
        <v>0.5</v>
      </c>
      <c r="H15" s="26">
        <f t="shared" si="0"/>
        <v>0.33333333333333331</v>
      </c>
      <c r="J15" s="26">
        <f t="shared" si="1"/>
        <v>0.49999999999999989</v>
      </c>
      <c r="K15" s="80">
        <v>0.33333333333333331</v>
      </c>
    </row>
    <row r="16" spans="1:11" x14ac:dyDescent="0.25">
      <c r="G16" s="188">
        <f>2/3</f>
        <v>0.66666666666666663</v>
      </c>
      <c r="H16" s="26">
        <f t="shared" si="0"/>
        <v>0.4</v>
      </c>
      <c r="J16" s="26">
        <f t="shared" si="1"/>
        <v>0.66666666666666674</v>
      </c>
      <c r="K16" s="80">
        <v>0.4</v>
      </c>
    </row>
    <row r="17" spans="7:11" x14ac:dyDescent="0.25">
      <c r="G17" s="188">
        <v>0.75</v>
      </c>
      <c r="H17" s="26">
        <f t="shared" si="0"/>
        <v>0.42857142857142855</v>
      </c>
      <c r="J17" s="26">
        <f t="shared" si="1"/>
        <v>0.75</v>
      </c>
      <c r="K17" s="80">
        <v>0.42857142857142855</v>
      </c>
    </row>
    <row r="18" spans="7:11" x14ac:dyDescent="0.25">
      <c r="G18" s="188">
        <v>1</v>
      </c>
      <c r="H18" s="26">
        <f t="shared" si="0"/>
        <v>0.5</v>
      </c>
      <c r="J18" s="26">
        <f t="shared" si="1"/>
        <v>1</v>
      </c>
      <c r="K18" s="80">
        <v>0.5</v>
      </c>
    </row>
    <row r="20" spans="7:11" x14ac:dyDescent="0.25">
      <c r="J20" s="192" t="s">
        <v>242</v>
      </c>
    </row>
  </sheetData>
  <mergeCells count="2">
    <mergeCell ref="B3:B4"/>
    <mergeCell ref="B8:B9"/>
  </mergeCells>
  <printOptions horizontalCentered="1"/>
  <pageMargins left="0.7" right="0.7" top="0.75" bottom="0.75" header="0.3" footer="0.3"/>
  <pageSetup scale="77" orientation="landscape" cellComments="asDisplayed" r:id="rId1"/>
  <headerFooter>
    <oddHeader>&amp;LChapter 8 - &amp;A</oddHeader>
    <oddFooter>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3"/>
  <sheetViews>
    <sheetView workbookViewId="0">
      <selection activeCell="C4" sqref="C4"/>
    </sheetView>
  </sheetViews>
  <sheetFormatPr defaultRowHeight="15" x14ac:dyDescent="0.25"/>
  <cols>
    <col min="3" max="3" width="20" customWidth="1"/>
    <col min="5" max="5" width="16.85546875" bestFit="1" customWidth="1"/>
  </cols>
  <sheetData>
    <row r="1" spans="1:6" x14ac:dyDescent="0.25">
      <c r="A1" t="s">
        <v>248</v>
      </c>
      <c r="C1" t="s">
        <v>74</v>
      </c>
      <c r="D1">
        <v>0.44</v>
      </c>
      <c r="F1" t="s">
        <v>260</v>
      </c>
    </row>
    <row r="3" spans="1:6" x14ac:dyDescent="0.25">
      <c r="A3" s="21" t="s">
        <v>249</v>
      </c>
      <c r="B3" s="21" t="s">
        <v>0</v>
      </c>
      <c r="C3" s="21" t="s">
        <v>2</v>
      </c>
      <c r="E3" s="21"/>
    </row>
    <row r="4" spans="1:6" x14ac:dyDescent="0.25">
      <c r="A4" t="s">
        <v>250</v>
      </c>
      <c r="B4">
        <v>15</v>
      </c>
      <c r="C4" s="30">
        <f>ROUND(B4/(1-$D$1),2)</f>
        <v>26.79</v>
      </c>
      <c r="E4" t="s">
        <v>261</v>
      </c>
    </row>
    <row r="5" spans="1:6" x14ac:dyDescent="0.25">
      <c r="A5" t="s">
        <v>251</v>
      </c>
      <c r="B5">
        <v>14</v>
      </c>
      <c r="C5" s="30">
        <f t="shared" ref="C5:C13" si="0">ROUND(B5/(1-$D$1),2)</f>
        <v>25</v>
      </c>
    </row>
    <row r="6" spans="1:6" x14ac:dyDescent="0.25">
      <c r="A6" t="s">
        <v>252</v>
      </c>
      <c r="B6">
        <v>6.25</v>
      </c>
      <c r="C6" s="30">
        <f t="shared" si="0"/>
        <v>11.16</v>
      </c>
      <c r="E6" t="s">
        <v>0</v>
      </c>
    </row>
    <row r="7" spans="1:6" x14ac:dyDescent="0.25">
      <c r="A7" t="s">
        <v>253</v>
      </c>
      <c r="B7">
        <v>52</v>
      </c>
      <c r="C7" s="30">
        <f t="shared" si="0"/>
        <v>92.86</v>
      </c>
      <c r="E7" t="s">
        <v>76</v>
      </c>
      <c r="F7">
        <f>1-D1</f>
        <v>0.56000000000000005</v>
      </c>
    </row>
    <row r="8" spans="1:6" x14ac:dyDescent="0.25">
      <c r="A8" t="s">
        <v>254</v>
      </c>
      <c r="B8">
        <v>85</v>
      </c>
      <c r="C8" s="30">
        <f t="shared" si="0"/>
        <v>151.79</v>
      </c>
    </row>
    <row r="9" spans="1:6" x14ac:dyDescent="0.25">
      <c r="A9" t="s">
        <v>255</v>
      </c>
      <c r="B9">
        <v>25.45</v>
      </c>
      <c r="C9" s="30">
        <f t="shared" si="0"/>
        <v>45.45</v>
      </c>
    </row>
    <row r="10" spans="1:6" x14ac:dyDescent="0.25">
      <c r="A10" t="s">
        <v>256</v>
      </c>
      <c r="B10">
        <v>2</v>
      </c>
      <c r="C10" s="30">
        <f t="shared" si="0"/>
        <v>3.57</v>
      </c>
    </row>
    <row r="11" spans="1:6" x14ac:dyDescent="0.25">
      <c r="A11" t="s">
        <v>257</v>
      </c>
      <c r="B11">
        <v>1.35</v>
      </c>
      <c r="C11" s="30">
        <f t="shared" si="0"/>
        <v>2.41</v>
      </c>
    </row>
    <row r="12" spans="1:6" x14ac:dyDescent="0.25">
      <c r="A12" t="s">
        <v>258</v>
      </c>
      <c r="B12">
        <v>65</v>
      </c>
      <c r="C12" s="30">
        <f t="shared" si="0"/>
        <v>116.07</v>
      </c>
    </row>
    <row r="13" spans="1:6" x14ac:dyDescent="0.25">
      <c r="A13" t="s">
        <v>259</v>
      </c>
      <c r="B13">
        <v>10.25</v>
      </c>
      <c r="C13" s="30">
        <f t="shared" si="0"/>
        <v>18.3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2"/>
  <sheetViews>
    <sheetView zoomScale="190" zoomScaleNormal="190" workbookViewId="0">
      <selection activeCell="B3" sqref="B3"/>
    </sheetView>
  </sheetViews>
  <sheetFormatPr defaultRowHeight="15" x14ac:dyDescent="0.25"/>
  <sheetData>
    <row r="1" spans="1:2" x14ac:dyDescent="0.25">
      <c r="A1">
        <v>8.1</v>
      </c>
      <c r="B1" t="str">
        <f>'8(1)'!A3&amp;", "&amp;'8(1)'!A7&amp;", "&amp;'8(1)'!A12&amp;", "&amp;'8(1)'!A13&amp;", "&amp;'8(1)'!A14&amp;", "&amp;'8(1)'!A15&amp;", "&amp;'8(1)'!A17&amp;", "&amp;'8(1)'!A25</f>
        <v>3, 5, 9, 10, 11, 12, 23, 25</v>
      </c>
    </row>
    <row r="2" spans="1:2" x14ac:dyDescent="0.25">
      <c r="A2">
        <v>8.1999999999999993</v>
      </c>
      <c r="B2" t="str">
        <f>'8(2)'!A3&amp;", "&amp;'8(2)'!A7&amp;", "&amp;'8(2)'!A11&amp;", "&amp;'8(2)'!A16&amp;", "&amp;'8(2)'!A23&amp;", "&amp;'8(2)'!A24&amp;", "&amp;'8(2)'!A25&amp;", "&amp;'8(2)'!A27&amp;", "&amp;'8(2)'!A35</f>
        <v>3, 4, 5, 6, 10, 11, 12, 20, 23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31"/>
  <sheetViews>
    <sheetView zoomScale="85" zoomScaleNormal="85" workbookViewId="0">
      <selection activeCell="A2" sqref="A2"/>
    </sheetView>
  </sheetViews>
  <sheetFormatPr defaultRowHeight="15" x14ac:dyDescent="0.25"/>
  <cols>
    <col min="2" max="2" width="18.28515625" customWidth="1"/>
    <col min="7" max="7" width="9.7109375" customWidth="1"/>
    <col min="9" max="9" width="12.5703125" customWidth="1"/>
    <col min="10" max="10" width="11.5703125" bestFit="1" customWidth="1"/>
    <col min="11" max="12" width="10.140625" bestFit="1" customWidth="1"/>
  </cols>
  <sheetData>
    <row r="1" spans="1:7" ht="23.25" x14ac:dyDescent="0.35">
      <c r="A1" s="171" t="s">
        <v>202</v>
      </c>
    </row>
    <row r="3" spans="1:7" x14ac:dyDescent="0.25">
      <c r="A3" s="169">
        <v>3</v>
      </c>
      <c r="B3" s="185">
        <v>1</v>
      </c>
      <c r="C3" t="s">
        <v>200</v>
      </c>
      <c r="D3" s="175">
        <f>ROUND(D5/B5,2)</f>
        <v>27.17</v>
      </c>
    </row>
    <row r="4" spans="1:7" ht="15.75" thickBot="1" x14ac:dyDescent="0.3">
      <c r="B4" s="172">
        <f>B5-B3</f>
        <v>0.19999999999999996</v>
      </c>
      <c r="C4" s="170" t="s">
        <v>201</v>
      </c>
      <c r="D4" s="176">
        <f>D5-D3</f>
        <v>5.43</v>
      </c>
    </row>
    <row r="5" spans="1:7" x14ac:dyDescent="0.25">
      <c r="B5" s="167">
        <v>1.2</v>
      </c>
      <c r="C5" t="s">
        <v>209</v>
      </c>
      <c r="D5" s="166">
        <v>32.6</v>
      </c>
    </row>
    <row r="7" spans="1:7" x14ac:dyDescent="0.25">
      <c r="A7" s="169">
        <v>5</v>
      </c>
      <c r="B7" s="185">
        <v>1</v>
      </c>
      <c r="C7" t="s">
        <v>200</v>
      </c>
      <c r="D7" s="175">
        <f>ROUND(D8/B8,2)</f>
        <v>168</v>
      </c>
    </row>
    <row r="8" spans="1:7" ht="15.75" thickBot="1" x14ac:dyDescent="0.3">
      <c r="B8" s="180">
        <v>0.3</v>
      </c>
      <c r="C8" s="170" t="s">
        <v>201</v>
      </c>
      <c r="D8" s="182">
        <v>50.4</v>
      </c>
    </row>
    <row r="9" spans="1:7" x14ac:dyDescent="0.25">
      <c r="B9" s="184">
        <f>SUM(B7:B8)</f>
        <v>1.3</v>
      </c>
      <c r="C9" s="189" t="s">
        <v>209</v>
      </c>
      <c r="D9" s="173">
        <f>SUM(D7:D8)</f>
        <v>218.4</v>
      </c>
    </row>
    <row r="11" spans="1:7" ht="45" x14ac:dyDescent="0.25">
      <c r="B11" s="186" t="s">
        <v>62</v>
      </c>
      <c r="C11" s="186" t="s">
        <v>57</v>
      </c>
      <c r="D11" s="186" t="s">
        <v>157</v>
      </c>
      <c r="E11" s="186" t="s">
        <v>203</v>
      </c>
    </row>
    <row r="12" spans="1:7" x14ac:dyDescent="0.25">
      <c r="A12" s="169">
        <v>9</v>
      </c>
      <c r="B12" s="2">
        <v>12</v>
      </c>
      <c r="C12" s="2">
        <v>7.2</v>
      </c>
      <c r="D12" s="146">
        <f>ROUND(C12/B12,2)</f>
        <v>0.6</v>
      </c>
      <c r="E12" s="3">
        <f>B12+C12</f>
        <v>19.2</v>
      </c>
    </row>
    <row r="13" spans="1:7" x14ac:dyDescent="0.25">
      <c r="A13" s="169">
        <v>10</v>
      </c>
      <c r="B13" s="3">
        <f>ROUND(E13/(1+D13),2)</f>
        <v>34.49</v>
      </c>
      <c r="C13" s="3">
        <f>E13-B13</f>
        <v>34.49</v>
      </c>
      <c r="D13" s="133">
        <v>1</v>
      </c>
      <c r="E13" s="2">
        <v>68.98</v>
      </c>
      <c r="F13" t="s">
        <v>204</v>
      </c>
      <c r="G13" t="s">
        <v>205</v>
      </c>
    </row>
    <row r="14" spans="1:7" x14ac:dyDescent="0.25">
      <c r="A14" s="169">
        <v>11</v>
      </c>
      <c r="B14" s="2">
        <v>153.6</v>
      </c>
      <c r="C14" s="3">
        <f>E14-B14</f>
        <v>61.44</v>
      </c>
      <c r="D14" s="146">
        <f>ROUND(C14/B14,2)</f>
        <v>0.4</v>
      </c>
      <c r="E14" s="2">
        <v>215.04</v>
      </c>
    </row>
    <row r="15" spans="1:7" x14ac:dyDescent="0.25">
      <c r="A15" s="169">
        <v>12</v>
      </c>
      <c r="B15" s="3">
        <f>ROUND(C15/D15,2)</f>
        <v>108.76</v>
      </c>
      <c r="C15" s="2">
        <v>54.38</v>
      </c>
      <c r="D15" s="133">
        <v>0.5</v>
      </c>
      <c r="E15" s="3">
        <f>B15+C15</f>
        <v>163.14000000000001</v>
      </c>
      <c r="F15" t="s">
        <v>206</v>
      </c>
    </row>
    <row r="17" spans="1:12" x14ac:dyDescent="0.25">
      <c r="A17" s="169">
        <v>23</v>
      </c>
      <c r="B17" s="4" t="s">
        <v>6</v>
      </c>
      <c r="C17" s="84">
        <v>1</v>
      </c>
      <c r="D17" s="58"/>
      <c r="E17" s="4" t="s">
        <v>0</v>
      </c>
      <c r="F17" s="35">
        <f>F19-F18</f>
        <v>95.960000000000008</v>
      </c>
      <c r="G17" s="4" t="s">
        <v>3</v>
      </c>
      <c r="I17" s="67" t="s">
        <v>57</v>
      </c>
      <c r="J17" s="62" t="s">
        <v>58</v>
      </c>
      <c r="K17" s="67" t="s">
        <v>55</v>
      </c>
      <c r="L17" s="66" t="s">
        <v>56</v>
      </c>
    </row>
    <row r="18" spans="1:12" x14ac:dyDescent="0.25">
      <c r="B18" s="1" t="s">
        <v>7</v>
      </c>
      <c r="C18" s="33">
        <f>F18/F17</f>
        <v>0.24999999999999997</v>
      </c>
      <c r="D18" s="29" t="s">
        <v>52</v>
      </c>
      <c r="E18" s="1" t="s">
        <v>1</v>
      </c>
      <c r="F18" s="78">
        <v>23.99</v>
      </c>
      <c r="G18" s="1" t="s">
        <v>57</v>
      </c>
      <c r="I18" s="72">
        <f>F18</f>
        <v>23.99</v>
      </c>
      <c r="J18" s="63">
        <f>F19</f>
        <v>119.95</v>
      </c>
      <c r="K18" s="70" t="s">
        <v>75</v>
      </c>
      <c r="L18" s="64" t="s">
        <v>75</v>
      </c>
    </row>
    <row r="19" spans="1:12" x14ac:dyDescent="0.25">
      <c r="B19" s="1" t="s">
        <v>77</v>
      </c>
      <c r="C19" s="33">
        <f>SUM(C17:C18)</f>
        <v>1.25</v>
      </c>
      <c r="D19" s="29" t="s">
        <v>53</v>
      </c>
      <c r="E19" s="1" t="s">
        <v>2</v>
      </c>
      <c r="F19" s="78">
        <v>119.95</v>
      </c>
      <c r="G19" s="1" t="s">
        <v>58</v>
      </c>
      <c r="I19" s="68"/>
      <c r="J19" s="63"/>
      <c r="K19" s="69">
        <f>C18</f>
        <v>0.24999999999999997</v>
      </c>
      <c r="L19" s="71">
        <f>C19</f>
        <v>1.25</v>
      </c>
    </row>
    <row r="20" spans="1:12" x14ac:dyDescent="0.25">
      <c r="I20" s="6" t="s">
        <v>79</v>
      </c>
      <c r="J20" s="64"/>
      <c r="K20" s="9" t="s">
        <v>6</v>
      </c>
      <c r="L20" s="64"/>
    </row>
    <row r="21" spans="1:12" x14ac:dyDescent="0.25">
      <c r="I21" s="7">
        <f>F17</f>
        <v>95.960000000000008</v>
      </c>
      <c r="J21" s="64"/>
      <c r="K21" s="61">
        <v>1</v>
      </c>
      <c r="L21" s="64"/>
    </row>
    <row r="22" spans="1:12" x14ac:dyDescent="0.25">
      <c r="I22" s="7"/>
      <c r="J22" s="64"/>
      <c r="K22" s="10"/>
      <c r="L22" s="64"/>
    </row>
    <row r="23" spans="1:12" x14ac:dyDescent="0.25">
      <c r="I23" s="8"/>
      <c r="J23" s="65"/>
      <c r="K23" s="11"/>
      <c r="L23" s="65"/>
    </row>
    <row r="25" spans="1:12" x14ac:dyDescent="0.25">
      <c r="A25" s="169">
        <v>25</v>
      </c>
      <c r="B25" s="4" t="s">
        <v>6</v>
      </c>
      <c r="C25" s="84">
        <v>1</v>
      </c>
      <c r="D25" s="58"/>
      <c r="E25" s="4" t="s">
        <v>0</v>
      </c>
      <c r="F25" s="78">
        <v>450</v>
      </c>
      <c r="G25" s="4" t="s">
        <v>3</v>
      </c>
      <c r="I25" s="67" t="s">
        <v>57</v>
      </c>
      <c r="J25" s="62" t="s">
        <v>58</v>
      </c>
      <c r="K25" s="67" t="s">
        <v>55</v>
      </c>
      <c r="L25" s="66" t="s">
        <v>56</v>
      </c>
    </row>
    <row r="26" spans="1:12" x14ac:dyDescent="0.25">
      <c r="B26" s="1" t="s">
        <v>7</v>
      </c>
      <c r="C26" s="187">
        <v>0.26</v>
      </c>
      <c r="D26" s="29" t="s">
        <v>52</v>
      </c>
      <c r="E26" s="1" t="s">
        <v>1</v>
      </c>
      <c r="F26" s="35">
        <f>ROUND($F$25*C26,2)</f>
        <v>117</v>
      </c>
      <c r="G26" s="1" t="s">
        <v>57</v>
      </c>
      <c r="I26" s="72">
        <f>F26</f>
        <v>117</v>
      </c>
      <c r="J26" s="63">
        <f>F27</f>
        <v>567</v>
      </c>
      <c r="K26" s="70" t="s">
        <v>75</v>
      </c>
      <c r="L26" s="64" t="s">
        <v>75</v>
      </c>
    </row>
    <row r="27" spans="1:12" x14ac:dyDescent="0.25">
      <c r="B27" s="1" t="s">
        <v>77</v>
      </c>
      <c r="C27" s="33">
        <f>SUM(C25:C26)</f>
        <v>1.26</v>
      </c>
      <c r="D27" s="29" t="s">
        <v>53</v>
      </c>
      <c r="E27" s="1" t="s">
        <v>2</v>
      </c>
      <c r="F27" s="35">
        <f>ROUND($F$25*C27,2)</f>
        <v>567</v>
      </c>
      <c r="G27" s="1" t="s">
        <v>58</v>
      </c>
      <c r="I27" s="68"/>
      <c r="J27" s="63"/>
      <c r="K27" s="69">
        <f>C26</f>
        <v>0.26</v>
      </c>
      <c r="L27" s="71">
        <f>C27</f>
        <v>1.26</v>
      </c>
    </row>
    <row r="28" spans="1:12" x14ac:dyDescent="0.25">
      <c r="I28" s="6" t="s">
        <v>79</v>
      </c>
      <c r="J28" s="64"/>
      <c r="K28" s="9" t="s">
        <v>6</v>
      </c>
      <c r="L28" s="64"/>
    </row>
    <row r="29" spans="1:12" x14ac:dyDescent="0.25">
      <c r="I29" s="7">
        <f>F25</f>
        <v>450</v>
      </c>
      <c r="J29" s="64"/>
      <c r="K29" s="61">
        <v>1</v>
      </c>
      <c r="L29" s="64"/>
    </row>
    <row r="30" spans="1:12" x14ac:dyDescent="0.25">
      <c r="I30" s="7"/>
      <c r="J30" s="64"/>
      <c r="K30" s="10"/>
      <c r="L30" s="64"/>
    </row>
    <row r="31" spans="1:12" x14ac:dyDescent="0.25">
      <c r="I31" s="8"/>
      <c r="J31" s="65"/>
      <c r="K31" s="11"/>
      <c r="L31" s="6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51"/>
  <sheetViews>
    <sheetView zoomScaleNormal="100" workbookViewId="0">
      <selection activeCell="D1" sqref="D1"/>
    </sheetView>
  </sheetViews>
  <sheetFormatPr defaultRowHeight="15" x14ac:dyDescent="0.25"/>
  <cols>
    <col min="1" max="1" width="9.140625" customWidth="1"/>
    <col min="2" max="2" width="16.5703125" customWidth="1"/>
    <col min="3" max="3" width="12.140625" customWidth="1"/>
    <col min="4" max="5" width="11" customWidth="1"/>
    <col min="6" max="6" width="13.7109375" customWidth="1"/>
    <col min="7" max="7" width="11.5703125" customWidth="1"/>
    <col min="9" max="9" width="14.42578125" customWidth="1"/>
    <col min="10" max="11" width="11.42578125" customWidth="1"/>
    <col min="12" max="12" width="16.7109375" customWidth="1"/>
  </cols>
  <sheetData>
    <row r="1" spans="1:4" x14ac:dyDescent="0.25">
      <c r="A1" t="s">
        <v>211</v>
      </c>
    </row>
    <row r="3" spans="1:4" x14ac:dyDescent="0.25">
      <c r="A3" s="169">
        <v>3</v>
      </c>
      <c r="B3" s="190">
        <f t="shared" ref="B3:B4" si="0">D3/$D$5</f>
        <v>0.57999999999999996</v>
      </c>
      <c r="C3" s="178" t="s">
        <v>200</v>
      </c>
      <c r="D3" s="179">
        <v>145</v>
      </c>
    </row>
    <row r="4" spans="1:4" ht="15.75" thickBot="1" x14ac:dyDescent="0.3">
      <c r="B4" s="172">
        <f t="shared" si="0"/>
        <v>0.42</v>
      </c>
      <c r="C4" s="181" t="s">
        <v>201</v>
      </c>
      <c r="D4" s="176">
        <f>D5-D3</f>
        <v>105</v>
      </c>
    </row>
    <row r="5" spans="1:4" x14ac:dyDescent="0.25">
      <c r="B5" s="185">
        <v>1</v>
      </c>
      <c r="C5" s="178" t="s">
        <v>209</v>
      </c>
      <c r="D5" s="183">
        <v>250</v>
      </c>
    </row>
    <row r="6" spans="1:4" x14ac:dyDescent="0.25">
      <c r="B6" s="178"/>
      <c r="C6" s="178"/>
      <c r="D6" s="178"/>
    </row>
    <row r="7" spans="1:4" x14ac:dyDescent="0.25">
      <c r="A7" s="169">
        <v>4</v>
      </c>
      <c r="B7" s="177">
        <f>2/3</f>
        <v>0.66666666666666663</v>
      </c>
      <c r="C7" s="178" t="s">
        <v>200</v>
      </c>
      <c r="D7" s="175">
        <f>D9-D8</f>
        <v>178</v>
      </c>
    </row>
    <row r="8" spans="1:4" ht="15.75" thickBot="1" x14ac:dyDescent="0.3">
      <c r="B8" s="172">
        <f>B9-B7</f>
        <v>0.33333333333333337</v>
      </c>
      <c r="C8" s="181" t="s">
        <v>201</v>
      </c>
      <c r="D8" s="182">
        <v>89</v>
      </c>
    </row>
    <row r="9" spans="1:4" x14ac:dyDescent="0.25">
      <c r="B9" s="185">
        <v>1</v>
      </c>
      <c r="C9" s="189" t="s">
        <v>209</v>
      </c>
      <c r="D9" s="173">
        <f>ROUND(D8/B8,2)</f>
        <v>267</v>
      </c>
    </row>
    <row r="11" spans="1:4" x14ac:dyDescent="0.25">
      <c r="A11" s="169">
        <v>5</v>
      </c>
      <c r="B11" s="177">
        <v>0.5</v>
      </c>
      <c r="C11" s="178" t="s">
        <v>200</v>
      </c>
      <c r="D11" s="179">
        <v>2025</v>
      </c>
    </row>
    <row r="12" spans="1:4" ht="15.75" thickBot="1" x14ac:dyDescent="0.3">
      <c r="B12" s="172">
        <f>B13-B11</f>
        <v>0.5</v>
      </c>
      <c r="C12" s="181" t="s">
        <v>201</v>
      </c>
      <c r="D12" s="176">
        <f>D13-D11</f>
        <v>2025</v>
      </c>
    </row>
    <row r="13" spans="1:4" x14ac:dyDescent="0.25">
      <c r="B13" s="185">
        <v>1</v>
      </c>
      <c r="C13" s="189" t="s">
        <v>209</v>
      </c>
      <c r="D13" s="173">
        <f>ROUND(D11/B11,2)</f>
        <v>4050</v>
      </c>
    </row>
    <row r="16" spans="1:4" x14ac:dyDescent="0.25">
      <c r="A16" s="169">
        <v>6</v>
      </c>
      <c r="B16" s="177">
        <v>0.65</v>
      </c>
      <c r="C16" s="178" t="s">
        <v>200</v>
      </c>
      <c r="D16" s="175">
        <f>D18-D17</f>
        <v>980.2</v>
      </c>
    </row>
    <row r="17" spans="1:12" ht="15.75" thickBot="1" x14ac:dyDescent="0.3">
      <c r="B17" s="146">
        <f>B18-B16</f>
        <v>0.35</v>
      </c>
      <c r="C17" s="181" t="s">
        <v>201</v>
      </c>
      <c r="D17" s="182">
        <v>527.79999999999995</v>
      </c>
    </row>
    <row r="18" spans="1:12" x14ac:dyDescent="0.25">
      <c r="B18" s="185">
        <v>1</v>
      </c>
      <c r="C18" s="189" t="s">
        <v>209</v>
      </c>
      <c r="D18" s="173">
        <f>ROUND(D17/B17,2)</f>
        <v>1508</v>
      </c>
    </row>
    <row r="21" spans="1:12" ht="30" x14ac:dyDescent="0.25">
      <c r="A21" s="21" t="s">
        <v>210</v>
      </c>
      <c r="B21" s="186" t="s">
        <v>62</v>
      </c>
      <c r="C21" s="186" t="s">
        <v>57</v>
      </c>
      <c r="D21" s="186" t="s">
        <v>203</v>
      </c>
      <c r="E21" s="186" t="s">
        <v>157</v>
      </c>
      <c r="F21" s="186" t="s">
        <v>158</v>
      </c>
      <c r="H21" s="186" t="s">
        <v>212</v>
      </c>
      <c r="I21" s="186" t="s">
        <v>212</v>
      </c>
    </row>
    <row r="22" spans="1:12" x14ac:dyDescent="0.25">
      <c r="A22" s="169">
        <v>9</v>
      </c>
      <c r="B22" s="193">
        <v>13.8</v>
      </c>
      <c r="C22" s="174">
        <f>ROUND(B22*E22,2)</f>
        <v>8.4600000000000009</v>
      </c>
      <c r="D22" s="174">
        <f>B22+C22</f>
        <v>22.26</v>
      </c>
      <c r="E22" s="146">
        <f>F22/(1-F22)</f>
        <v>0.61290322580645162</v>
      </c>
      <c r="F22" s="133">
        <v>0.38</v>
      </c>
      <c r="H22" s="191">
        <f>C22/B22</f>
        <v>0.61304347826086958</v>
      </c>
      <c r="I22" s="191">
        <f>C22/D22</f>
        <v>0.38005390835579517</v>
      </c>
      <c r="J22" s="192" t="s">
        <v>213</v>
      </c>
    </row>
    <row r="23" spans="1:12" x14ac:dyDescent="0.25">
      <c r="A23" s="169">
        <v>10</v>
      </c>
      <c r="B23" s="193">
        <v>33.75</v>
      </c>
      <c r="C23" s="174">
        <f>D23-B23</f>
        <v>33.75</v>
      </c>
      <c r="D23" s="193">
        <v>67.5</v>
      </c>
      <c r="E23" s="146">
        <f>C23/B23</f>
        <v>1</v>
      </c>
      <c r="F23" s="146">
        <f>C23/D23</f>
        <v>0.5</v>
      </c>
    </row>
    <row r="24" spans="1:12" x14ac:dyDescent="0.25">
      <c r="A24" s="169">
        <v>11</v>
      </c>
      <c r="B24" s="174">
        <f>ROUND(C24/E24,2)</f>
        <v>750</v>
      </c>
      <c r="C24" s="193">
        <v>300</v>
      </c>
      <c r="D24" s="174">
        <f>B24+C24</f>
        <v>1050</v>
      </c>
      <c r="E24" s="133">
        <v>0.4</v>
      </c>
      <c r="F24" s="146">
        <f>C24/D24</f>
        <v>0.2857142857142857</v>
      </c>
      <c r="H24">
        <f>E24/(1+E24)</f>
        <v>0.28571428571428575</v>
      </c>
    </row>
    <row r="25" spans="1:12" x14ac:dyDescent="0.25">
      <c r="A25" s="169">
        <v>12</v>
      </c>
      <c r="B25" s="193">
        <v>5.15</v>
      </c>
      <c r="C25" s="174">
        <f>D25-B25</f>
        <v>10.299999999999999</v>
      </c>
      <c r="D25" s="193">
        <v>15.45</v>
      </c>
      <c r="E25" s="146">
        <f>C25/B25</f>
        <v>1.9999999999999996</v>
      </c>
      <c r="F25" s="146">
        <f>C25/D25</f>
        <v>0.66666666666666663</v>
      </c>
    </row>
    <row r="27" spans="1:12" x14ac:dyDescent="0.25">
      <c r="A27" s="169">
        <v>20</v>
      </c>
      <c r="B27" s="5" t="s">
        <v>214</v>
      </c>
      <c r="C27" s="36">
        <f>C29-C28</f>
        <v>0.72</v>
      </c>
      <c r="D27" s="1"/>
      <c r="E27" s="1" t="s">
        <v>0</v>
      </c>
      <c r="F27" s="78">
        <v>187.19</v>
      </c>
      <c r="G27" s="1" t="s">
        <v>62</v>
      </c>
      <c r="I27" s="12" t="s">
        <v>58</v>
      </c>
      <c r="J27" s="67" t="s">
        <v>57</v>
      </c>
      <c r="K27" s="13" t="s">
        <v>6</v>
      </c>
      <c r="L27" s="67" t="s">
        <v>103</v>
      </c>
    </row>
    <row r="28" spans="1:12" x14ac:dyDescent="0.25">
      <c r="B28" s="5" t="s">
        <v>215</v>
      </c>
      <c r="C28" s="83">
        <v>0.28000000000000003</v>
      </c>
      <c r="D28" s="29" t="s">
        <v>52</v>
      </c>
      <c r="E28" s="1" t="s">
        <v>1</v>
      </c>
      <c r="F28" s="35">
        <f>F29-F27</f>
        <v>72.800000000000011</v>
      </c>
      <c r="G28" s="1" t="s">
        <v>57</v>
      </c>
      <c r="I28" s="7" t="s">
        <v>102</v>
      </c>
      <c r="J28" s="72">
        <f>F28</f>
        <v>72.800000000000011</v>
      </c>
      <c r="K28" s="61">
        <v>1</v>
      </c>
      <c r="L28" s="82" t="s">
        <v>2</v>
      </c>
    </row>
    <row r="29" spans="1:12" x14ac:dyDescent="0.25">
      <c r="B29" s="4" t="s">
        <v>6</v>
      </c>
      <c r="C29" s="85">
        <v>1</v>
      </c>
      <c r="D29" s="60" t="s">
        <v>53</v>
      </c>
      <c r="E29" s="4" t="s">
        <v>2</v>
      </c>
      <c r="F29" s="35">
        <f>ROUND(F27/C27,2)</f>
        <v>259.99</v>
      </c>
      <c r="G29" s="4" t="s">
        <v>3</v>
      </c>
      <c r="I29" s="7">
        <f>F29</f>
        <v>259.99</v>
      </c>
      <c r="J29" s="68"/>
      <c r="K29" s="77"/>
      <c r="L29" s="69">
        <f>C28</f>
        <v>0.28000000000000003</v>
      </c>
    </row>
    <row r="30" spans="1:12" x14ac:dyDescent="0.25">
      <c r="I30" s="10"/>
      <c r="J30" s="73" t="s">
        <v>62</v>
      </c>
      <c r="K30" s="10"/>
      <c r="L30" s="75" t="s">
        <v>81</v>
      </c>
    </row>
    <row r="31" spans="1:12" x14ac:dyDescent="0.25">
      <c r="I31" s="10"/>
      <c r="J31" s="63">
        <f>F27</f>
        <v>187.19</v>
      </c>
      <c r="K31" s="10"/>
      <c r="L31" s="76" t="s">
        <v>2</v>
      </c>
    </row>
    <row r="32" spans="1:12" x14ac:dyDescent="0.25">
      <c r="I32" s="10"/>
      <c r="J32" s="63"/>
      <c r="K32" s="10"/>
      <c r="L32" s="81">
        <f>C27</f>
        <v>0.72</v>
      </c>
    </row>
    <row r="33" spans="1:12" x14ac:dyDescent="0.25">
      <c r="I33" s="11"/>
      <c r="J33" s="74"/>
      <c r="K33" s="11"/>
      <c r="L33" s="65"/>
    </row>
    <row r="35" spans="1:12" ht="30" x14ac:dyDescent="0.25">
      <c r="A35" s="168">
        <v>23</v>
      </c>
      <c r="B35" s="5" t="s">
        <v>216</v>
      </c>
      <c r="C35" s="129">
        <v>0.1</v>
      </c>
    </row>
    <row r="36" spans="1:12" x14ac:dyDescent="0.25">
      <c r="B36" s="1" t="s">
        <v>217</v>
      </c>
      <c r="C36" s="1">
        <v>500</v>
      </c>
    </row>
    <row r="37" spans="1:12" x14ac:dyDescent="0.25">
      <c r="B37" s="1" t="s">
        <v>218</v>
      </c>
      <c r="C37" s="2">
        <v>0.56000000000000005</v>
      </c>
    </row>
    <row r="39" spans="1:12" x14ac:dyDescent="0.25">
      <c r="B39" s="141" t="s">
        <v>174</v>
      </c>
      <c r="C39" s="142"/>
      <c r="D39" s="142"/>
      <c r="E39" s="142"/>
      <c r="F39" s="142"/>
      <c r="G39" s="143"/>
    </row>
    <row r="40" spans="1:12" ht="30" x14ac:dyDescent="0.25">
      <c r="B40" s="5" t="s">
        <v>76</v>
      </c>
      <c r="C40" s="36">
        <f>C42-C41</f>
        <v>0.55000000000000004</v>
      </c>
      <c r="D40" s="1"/>
      <c r="E40" s="1" t="s">
        <v>0</v>
      </c>
      <c r="F40" s="35">
        <f>ROUND(C37*C36,2)</f>
        <v>280</v>
      </c>
      <c r="G40" s="1" t="s">
        <v>62</v>
      </c>
    </row>
    <row r="41" spans="1:12" ht="30" x14ac:dyDescent="0.25">
      <c r="B41" s="5" t="s">
        <v>74</v>
      </c>
      <c r="C41" s="83">
        <v>0.45</v>
      </c>
      <c r="D41" s="29" t="s">
        <v>52</v>
      </c>
      <c r="E41" s="1" t="s">
        <v>1</v>
      </c>
      <c r="F41" s="35">
        <f>F42-F40</f>
        <v>229.08999999999997</v>
      </c>
      <c r="G41" s="1" t="s">
        <v>57</v>
      </c>
    </row>
    <row r="42" spans="1:12" x14ac:dyDescent="0.25">
      <c r="B42" s="4" t="s">
        <v>6</v>
      </c>
      <c r="C42" s="85">
        <v>1</v>
      </c>
      <c r="D42" s="60" t="s">
        <v>53</v>
      </c>
      <c r="E42" s="4" t="s">
        <v>2</v>
      </c>
      <c r="F42" s="35">
        <f>ROUND(F40/C40,2)</f>
        <v>509.09</v>
      </c>
      <c r="G42" s="4" t="s">
        <v>3</v>
      </c>
    </row>
    <row r="45" spans="1:12" x14ac:dyDescent="0.25">
      <c r="B45" s="141" t="s">
        <v>219</v>
      </c>
      <c r="C45" s="142"/>
      <c r="D45" s="142"/>
      <c r="E45" s="142"/>
      <c r="F45" s="142"/>
      <c r="G45" s="143"/>
    </row>
    <row r="46" spans="1:12" x14ac:dyDescent="0.25">
      <c r="B46" s="1" t="str">
        <f>B36</f>
        <v># lbs. bought</v>
      </c>
      <c r="C46" s="1">
        <f>C36</f>
        <v>500</v>
      </c>
    </row>
    <row r="47" spans="1:12" ht="30" x14ac:dyDescent="0.25">
      <c r="B47" s="5" t="str">
        <f>B35</f>
        <v>% of bananas that spoil</v>
      </c>
      <c r="C47" s="129">
        <f>C35</f>
        <v>0.1</v>
      </c>
    </row>
    <row r="48" spans="1:12" x14ac:dyDescent="0.25">
      <c r="B48" s="1" t="s">
        <v>220</v>
      </c>
      <c r="C48" s="30">
        <f>ROUND(C46*(1-C47),2)</f>
        <v>450</v>
      </c>
      <c r="D48" t="s">
        <v>221</v>
      </c>
    </row>
    <row r="50" spans="2:7" x14ac:dyDescent="0.25">
      <c r="B50" s="141" t="s">
        <v>222</v>
      </c>
      <c r="C50" s="142"/>
      <c r="D50" s="142"/>
      <c r="E50" s="142"/>
      <c r="F50" s="142"/>
      <c r="G50" s="143"/>
    </row>
    <row r="51" spans="2:7" x14ac:dyDescent="0.25">
      <c r="B51" t="s">
        <v>223</v>
      </c>
      <c r="C51" s="194">
        <f>ROUND(F42/C48,2)</f>
        <v>1.1299999999999999</v>
      </c>
      <c r="D51" t="s">
        <v>224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17"/>
  <sheetViews>
    <sheetView zoomScale="130" zoomScaleNormal="130" workbookViewId="0">
      <selection activeCell="B6" sqref="B6"/>
    </sheetView>
  </sheetViews>
  <sheetFormatPr defaultRowHeight="15" x14ac:dyDescent="0.25"/>
  <cols>
    <col min="1" max="1" width="32.5703125" customWidth="1"/>
    <col min="3" max="3" width="3" customWidth="1"/>
    <col min="4" max="4" width="11.7109375" customWidth="1"/>
    <col min="6" max="6" width="11.28515625" customWidth="1"/>
    <col min="7" max="7" width="8.7109375" customWidth="1"/>
  </cols>
  <sheetData>
    <row r="1" spans="1:7" x14ac:dyDescent="0.25">
      <c r="A1" s="39" t="str">
        <f>"Gel Boomerangs (Manufacturer) makes a boomerang that costs them "&amp;DOLLAR(B4)&amp;" to make. If they add a markup"</f>
        <v>Gel Boomerangs (Manufacturer) makes a boomerang that costs them $8.00 to make. If they add a markup</v>
      </c>
      <c r="B1" s="40"/>
      <c r="C1" s="40"/>
      <c r="D1" s="40"/>
      <c r="E1" s="40"/>
      <c r="F1" s="40"/>
      <c r="G1" s="41"/>
    </row>
    <row r="2" spans="1:7" x14ac:dyDescent="0.25">
      <c r="A2" s="42" t="str">
        <f>"of "&amp;DOLLAR(B5)&amp;", the sell price that they charge their customer would be "&amp;DOLLAR(B4)&amp;" + "&amp;DOLLAR(B5)&amp;" = "&amp;DOLLAR(B4+B5)&amp;"."</f>
        <v>of $6.00, the sell price that they charge their customer would be $8.00 + $6.00 = $14.00.</v>
      </c>
      <c r="B2" s="43"/>
      <c r="C2" s="43"/>
      <c r="D2" s="43"/>
      <c r="E2" s="43"/>
      <c r="F2" s="43"/>
      <c r="G2" s="44"/>
    </row>
    <row r="4" spans="1:7" ht="30" x14ac:dyDescent="0.25">
      <c r="A4" s="5" t="s">
        <v>38</v>
      </c>
      <c r="B4" s="2">
        <v>8</v>
      </c>
      <c r="C4" s="1"/>
      <c r="D4" s="1" t="s">
        <v>29</v>
      </c>
      <c r="F4" s="167">
        <f>B4/B4</f>
        <v>1</v>
      </c>
    </row>
    <row r="5" spans="1:7" ht="45" x14ac:dyDescent="0.25">
      <c r="A5" s="5" t="s">
        <v>34</v>
      </c>
      <c r="B5" s="2">
        <v>6</v>
      </c>
      <c r="C5" s="17" t="s">
        <v>5</v>
      </c>
      <c r="D5" s="1" t="s">
        <v>30</v>
      </c>
    </row>
    <row r="6" spans="1:7" x14ac:dyDescent="0.25">
      <c r="A6" s="1" t="s">
        <v>32</v>
      </c>
      <c r="B6" s="3"/>
      <c r="C6" s="17" t="s">
        <v>4</v>
      </c>
      <c r="D6" s="1" t="s">
        <v>31</v>
      </c>
    </row>
    <row r="8" spans="1:7" ht="30" x14ac:dyDescent="0.25">
      <c r="A8" s="45" t="s">
        <v>63</v>
      </c>
      <c r="B8" s="45"/>
      <c r="C8" s="45"/>
      <c r="D8" s="45"/>
      <c r="E8" s="45"/>
      <c r="F8" s="45"/>
      <c r="G8" s="45"/>
    </row>
    <row r="9" spans="1:7" x14ac:dyDescent="0.25">
      <c r="A9" s="45" t="s">
        <v>199</v>
      </c>
      <c r="B9" s="45"/>
      <c r="C9" s="45"/>
      <c r="D9" s="45"/>
      <c r="E9" s="45"/>
      <c r="F9" s="45"/>
      <c r="G9" s="45"/>
    </row>
    <row r="10" spans="1:7" ht="30" x14ac:dyDescent="0.25">
      <c r="A10" s="46" t="s">
        <v>47</v>
      </c>
      <c r="B10" s="47"/>
      <c r="C10" s="47"/>
      <c r="D10" s="47"/>
      <c r="E10" s="47"/>
      <c r="F10" s="47"/>
      <c r="G10" s="48"/>
    </row>
    <row r="12" spans="1:7" x14ac:dyDescent="0.25">
      <c r="A12" s="27" t="s">
        <v>33</v>
      </c>
      <c r="B12" s="80">
        <v>1</v>
      </c>
      <c r="C12" s="1"/>
      <c r="D12" s="25">
        <v>1</v>
      </c>
      <c r="F12" s="1" t="s">
        <v>0</v>
      </c>
      <c r="G12" s="2">
        <v>1</v>
      </c>
    </row>
    <row r="13" spans="1:7" x14ac:dyDescent="0.25">
      <c r="A13" s="1" t="s">
        <v>48</v>
      </c>
      <c r="B13" s="26"/>
      <c r="C13" s="17" t="s">
        <v>5</v>
      </c>
      <c r="D13" t="s">
        <v>35</v>
      </c>
      <c r="F13" s="1" t="s">
        <v>1</v>
      </c>
      <c r="G13" s="2">
        <f>ROUND(G12*B5/B4,2)</f>
        <v>0.75</v>
      </c>
    </row>
    <row r="14" spans="1:7" x14ac:dyDescent="0.25">
      <c r="A14" s="1" t="s">
        <v>49</v>
      </c>
      <c r="B14" s="26"/>
      <c r="C14" s="17" t="s">
        <v>4</v>
      </c>
      <c r="D14" t="s">
        <v>36</v>
      </c>
      <c r="F14" s="1" t="s">
        <v>2</v>
      </c>
      <c r="G14" s="2">
        <f>ROUND(G12*SUM(B4:B5)/B4,2)</f>
        <v>1.75</v>
      </c>
    </row>
    <row r="16" spans="1:7" x14ac:dyDescent="0.25">
      <c r="A16" s="49" t="s">
        <v>64</v>
      </c>
      <c r="D16" t="s">
        <v>1</v>
      </c>
      <c r="E16" s="196"/>
      <c r="F16" t="s">
        <v>226</v>
      </c>
    </row>
    <row r="17" spans="4:6" x14ac:dyDescent="0.25">
      <c r="D17" t="s">
        <v>2</v>
      </c>
      <c r="E17" s="196"/>
      <c r="F17" t="s">
        <v>226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7"/>
  <sheetViews>
    <sheetView zoomScale="115" zoomScaleNormal="115" workbookViewId="0">
      <selection activeCell="E19" sqref="E19"/>
    </sheetView>
  </sheetViews>
  <sheetFormatPr defaultRowHeight="15" x14ac:dyDescent="0.25"/>
  <cols>
    <col min="1" max="1" width="32.5703125" customWidth="1"/>
    <col min="3" max="3" width="3" customWidth="1"/>
    <col min="4" max="4" width="11.7109375" customWidth="1"/>
    <col min="6" max="6" width="11.28515625" customWidth="1"/>
    <col min="7" max="7" width="8.7109375" customWidth="1"/>
  </cols>
  <sheetData>
    <row r="1" spans="1:7" x14ac:dyDescent="0.25">
      <c r="A1" s="39" t="str">
        <f>"Gel Boomerangs (Manufacturer) makes a boomerang that costs them "&amp;DOLLAR(B4)&amp;" to make. If they add a markup"</f>
        <v>Gel Boomerangs (Manufacturer) makes a boomerang that costs them $8.00 to make. If they add a markup</v>
      </c>
      <c r="B1" s="40"/>
      <c r="C1" s="40"/>
      <c r="D1" s="40"/>
      <c r="E1" s="40"/>
      <c r="F1" s="40"/>
      <c r="G1" s="41"/>
    </row>
    <row r="2" spans="1:7" x14ac:dyDescent="0.25">
      <c r="A2" s="42" t="str">
        <f>"of "&amp;DOLLAR(B5)&amp;", the sell price that they charge their customer would be "&amp;DOLLAR(B4)&amp;" + "&amp;DOLLAR(B5)&amp;" = "&amp;DOLLAR(B4+B5)&amp;"."</f>
        <v>of $6.00, the sell price that they charge their customer would be $8.00 + $6.00 = $14.00.</v>
      </c>
      <c r="B2" s="43"/>
      <c r="C2" s="43"/>
      <c r="D2" s="43"/>
      <c r="E2" s="43"/>
      <c r="F2" s="43"/>
      <c r="G2" s="44"/>
    </row>
    <row r="4" spans="1:7" ht="30" x14ac:dyDescent="0.25">
      <c r="A4" s="5" t="s">
        <v>38</v>
      </c>
      <c r="B4" s="2">
        <v>8</v>
      </c>
      <c r="C4" s="1"/>
      <c r="D4" s="1" t="s">
        <v>29</v>
      </c>
      <c r="F4" s="167">
        <f>B4/B4</f>
        <v>1</v>
      </c>
    </row>
    <row r="5" spans="1:7" ht="45" x14ac:dyDescent="0.25">
      <c r="A5" s="5" t="s">
        <v>34</v>
      </c>
      <c r="B5" s="2">
        <v>6</v>
      </c>
      <c r="C5" s="17" t="s">
        <v>5</v>
      </c>
      <c r="D5" s="1" t="s">
        <v>30</v>
      </c>
    </row>
    <row r="6" spans="1:7" x14ac:dyDescent="0.25">
      <c r="A6" s="1" t="s">
        <v>32</v>
      </c>
      <c r="B6" s="3">
        <f>SUM(B4:B5)</f>
        <v>14</v>
      </c>
      <c r="C6" s="17" t="s">
        <v>4</v>
      </c>
      <c r="D6" s="1" t="s">
        <v>31</v>
      </c>
    </row>
    <row r="8" spans="1:7" ht="30" x14ac:dyDescent="0.25">
      <c r="A8" s="45" t="s">
        <v>63</v>
      </c>
      <c r="B8" s="45"/>
      <c r="C8" s="45"/>
      <c r="D8" s="45"/>
      <c r="E8" s="45"/>
      <c r="F8" s="45"/>
      <c r="G8" s="45"/>
    </row>
    <row r="9" spans="1:7" x14ac:dyDescent="0.25">
      <c r="A9" s="45" t="s">
        <v>199</v>
      </c>
      <c r="B9" s="45"/>
      <c r="C9" s="45"/>
      <c r="D9" s="45"/>
      <c r="E9" s="45"/>
      <c r="F9" s="45"/>
      <c r="G9" s="45"/>
    </row>
    <row r="10" spans="1:7" ht="30" x14ac:dyDescent="0.25">
      <c r="A10" s="46" t="s">
        <v>47</v>
      </c>
      <c r="B10" s="47"/>
      <c r="C10" s="47"/>
      <c r="D10" s="47"/>
      <c r="E10" s="47"/>
      <c r="F10" s="47"/>
      <c r="G10" s="48"/>
    </row>
    <row r="12" spans="1:7" x14ac:dyDescent="0.25">
      <c r="A12" s="27" t="s">
        <v>33</v>
      </c>
      <c r="B12" s="80">
        <v>1</v>
      </c>
      <c r="C12" s="1"/>
      <c r="D12" s="25">
        <v>1</v>
      </c>
      <c r="F12" s="1" t="s">
        <v>0</v>
      </c>
      <c r="G12" s="2">
        <v>1</v>
      </c>
    </row>
    <row r="13" spans="1:7" x14ac:dyDescent="0.25">
      <c r="A13" s="1" t="s">
        <v>48</v>
      </c>
      <c r="B13" s="26">
        <f>B5/B4</f>
        <v>0.75</v>
      </c>
      <c r="C13" s="17" t="s">
        <v>5</v>
      </c>
      <c r="D13" t="s">
        <v>35</v>
      </c>
      <c r="F13" s="1" t="s">
        <v>1</v>
      </c>
      <c r="G13" s="2">
        <f>ROUND(G12*B5/B4,2)</f>
        <v>0.75</v>
      </c>
    </row>
    <row r="14" spans="1:7" x14ac:dyDescent="0.25">
      <c r="A14" s="1" t="s">
        <v>49</v>
      </c>
      <c r="B14" s="26">
        <f>B6/B4</f>
        <v>1.75</v>
      </c>
      <c r="C14" s="17" t="s">
        <v>4</v>
      </c>
      <c r="D14" t="s">
        <v>36</v>
      </c>
      <c r="F14" s="1" t="s">
        <v>2</v>
      </c>
      <c r="G14" s="2">
        <f>ROUND(G12*SUM(B4:B5)/B4,2)</f>
        <v>1.75</v>
      </c>
    </row>
    <row r="16" spans="1:7" x14ac:dyDescent="0.25">
      <c r="A16" s="49" t="s">
        <v>64</v>
      </c>
      <c r="D16" t="s">
        <v>1</v>
      </c>
      <c r="E16" s="196">
        <f>ROUND(B4*B13,2)</f>
        <v>6</v>
      </c>
      <c r="F16" t="s">
        <v>226</v>
      </c>
    </row>
    <row r="17" spans="4:6" x14ac:dyDescent="0.25">
      <c r="D17" t="s">
        <v>2</v>
      </c>
      <c r="E17" s="196">
        <f>ROUND(B4*B14,2)</f>
        <v>14</v>
      </c>
      <c r="F17" t="s">
        <v>226</v>
      </c>
    </row>
  </sheetData>
  <printOptions horizontalCentered="1"/>
  <pageMargins left="0.7" right="0.7" top="0.75" bottom="0.75" header="0.3" footer="0.3"/>
  <pageSetup orientation="landscape" cellComments="asDisplayed" r:id="rId1"/>
  <headerFooter>
    <oddHeader>&amp;LChapter 8 - &amp;A</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18"/>
  <sheetViews>
    <sheetView zoomScale="130" zoomScaleNormal="130" workbookViewId="0">
      <selection activeCell="F6" sqref="F6"/>
    </sheetView>
  </sheetViews>
  <sheetFormatPr defaultRowHeight="15" x14ac:dyDescent="0.25"/>
  <cols>
    <col min="1" max="1" width="30" customWidth="1"/>
    <col min="2" max="2" width="8.7109375" customWidth="1"/>
    <col min="3" max="3" width="3" customWidth="1"/>
    <col min="4" max="4" width="11.7109375" customWidth="1"/>
    <col min="5" max="5" width="7.85546875" customWidth="1"/>
    <col min="6" max="6" width="16" customWidth="1"/>
    <col min="7" max="7" width="7.5703125" customWidth="1"/>
  </cols>
  <sheetData>
    <row r="1" spans="1:7" x14ac:dyDescent="0.25">
      <c r="A1" s="39" t="str">
        <f>"Kite Flight (Retail Store) buys a boomearng that costs them "&amp;DOLLAR(B4)&amp;". If they add a markup of "&amp;DOLLAR(B5)&amp;","</f>
        <v>Kite Flight (Retail Store) buys a boomearng that costs them $14.00. If they add a markup of $11.00,</v>
      </c>
      <c r="B1" s="40"/>
      <c r="C1" s="40"/>
      <c r="D1" s="40"/>
      <c r="E1" s="40"/>
      <c r="F1" s="40"/>
      <c r="G1" s="41"/>
    </row>
    <row r="2" spans="1:7" ht="14.45" customHeight="1" x14ac:dyDescent="0.25">
      <c r="A2" s="42" t="str">
        <f>"the sell price that they charge their customer would be "&amp;DOLLAR(B4)&amp;" + "&amp;DOLLAR(B5)&amp;" = "&amp;DOLLAR(B4+B5)&amp;"."</f>
        <v>the sell price that they charge their customer would be $14.00 + $11.00 = $25.00.</v>
      </c>
      <c r="B2" s="43"/>
      <c r="C2" s="43"/>
      <c r="D2" s="43"/>
      <c r="E2" s="43"/>
      <c r="F2" s="43"/>
      <c r="G2" s="44"/>
    </row>
    <row r="3" spans="1:7" ht="14.45" customHeight="1" x14ac:dyDescent="0.25"/>
    <row r="4" spans="1:7" ht="30" x14ac:dyDescent="0.25">
      <c r="A4" s="5" t="s">
        <v>37</v>
      </c>
      <c r="B4" s="2">
        <v>14</v>
      </c>
      <c r="C4" s="1"/>
      <c r="D4" s="1" t="s">
        <v>29</v>
      </c>
    </row>
    <row r="5" spans="1:7" ht="45" x14ac:dyDescent="0.25">
      <c r="A5" s="5" t="s">
        <v>34</v>
      </c>
      <c r="B5" s="2">
        <v>11</v>
      </c>
      <c r="C5" s="17" t="s">
        <v>5</v>
      </c>
      <c r="D5" s="1" t="s">
        <v>30</v>
      </c>
    </row>
    <row r="6" spans="1:7" x14ac:dyDescent="0.25">
      <c r="A6" s="1" t="s">
        <v>32</v>
      </c>
      <c r="B6" s="3"/>
      <c r="C6" s="17" t="s">
        <v>4</v>
      </c>
      <c r="D6" s="1" t="s">
        <v>31</v>
      </c>
      <c r="F6" s="167"/>
    </row>
    <row r="7" spans="1:7" ht="14.45" customHeight="1" x14ac:dyDescent="0.25"/>
    <row r="8" spans="1:7" x14ac:dyDescent="0.25">
      <c r="A8" s="50" t="s">
        <v>67</v>
      </c>
      <c r="B8" s="51"/>
      <c r="C8" s="51"/>
      <c r="D8" s="51"/>
      <c r="E8" s="51"/>
      <c r="F8" s="51"/>
      <c r="G8" s="52"/>
    </row>
    <row r="9" spans="1:7" x14ac:dyDescent="0.25">
      <c r="A9" s="50" t="s">
        <v>68</v>
      </c>
      <c r="B9" s="51"/>
      <c r="C9" s="51"/>
      <c r="D9" s="51"/>
      <c r="E9" s="51"/>
      <c r="F9" s="51"/>
      <c r="G9" s="52"/>
    </row>
    <row r="10" spans="1:7" x14ac:dyDescent="0.25">
      <c r="A10" s="39" t="s">
        <v>44</v>
      </c>
      <c r="B10" s="40"/>
      <c r="C10" s="40"/>
      <c r="D10" s="40"/>
      <c r="E10" s="40"/>
      <c r="F10" s="40"/>
      <c r="G10" s="41"/>
    </row>
    <row r="11" spans="1:7" ht="14.45" customHeight="1" x14ac:dyDescent="0.25">
      <c r="A11" s="42" t="s">
        <v>45</v>
      </c>
      <c r="B11" s="43"/>
      <c r="C11" s="43"/>
      <c r="D11" s="43"/>
      <c r="E11" s="43"/>
      <c r="F11" s="43"/>
      <c r="G11" s="44"/>
    </row>
    <row r="12" spans="1:7" ht="14.45" customHeight="1" x14ac:dyDescent="0.25"/>
    <row r="13" spans="1:7" x14ac:dyDescent="0.25">
      <c r="A13" s="1" t="s">
        <v>41</v>
      </c>
      <c r="B13" s="26"/>
      <c r="C13" s="1"/>
      <c r="D13" t="s">
        <v>42</v>
      </c>
      <c r="F13" s="1" t="s">
        <v>46</v>
      </c>
      <c r="G13" s="2">
        <v>1</v>
      </c>
    </row>
    <row r="14" spans="1:7" x14ac:dyDescent="0.25">
      <c r="A14" s="1" t="s">
        <v>39</v>
      </c>
      <c r="B14" s="26"/>
      <c r="C14" s="17" t="s">
        <v>5</v>
      </c>
      <c r="D14" t="s">
        <v>43</v>
      </c>
      <c r="F14" s="1" t="s">
        <v>0</v>
      </c>
      <c r="G14" s="18">
        <f>ROUND($G$13*B4/SUM($B$4:$B$5),2)</f>
        <v>0.56000000000000005</v>
      </c>
    </row>
    <row r="15" spans="1:7" x14ac:dyDescent="0.25">
      <c r="A15" s="27" t="s">
        <v>40</v>
      </c>
      <c r="B15" s="80">
        <v>1</v>
      </c>
      <c r="C15" s="17" t="s">
        <v>4</v>
      </c>
      <c r="D15" s="25">
        <v>1</v>
      </c>
      <c r="F15" s="1" t="s">
        <v>1</v>
      </c>
      <c r="G15" s="18">
        <f>ROUND($G$13*B5/SUM($B$4:$B$5),2)</f>
        <v>0.44</v>
      </c>
    </row>
    <row r="16" spans="1:7" x14ac:dyDescent="0.25">
      <c r="D16" t="s">
        <v>82</v>
      </c>
      <c r="G16" s="19"/>
    </row>
    <row r="17" spans="1:6" x14ac:dyDescent="0.25">
      <c r="A17" s="49" t="s">
        <v>69</v>
      </c>
      <c r="D17" t="s">
        <v>0</v>
      </c>
      <c r="E17" s="196"/>
      <c r="F17" t="s">
        <v>226</v>
      </c>
    </row>
    <row r="18" spans="1:6" x14ac:dyDescent="0.25">
      <c r="D18" t="s">
        <v>1</v>
      </c>
      <c r="E18" s="196"/>
      <c r="F18" t="s">
        <v>226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8"/>
  <sheetViews>
    <sheetView zoomScale="115" zoomScaleNormal="115" workbookViewId="0">
      <selection activeCell="F6" sqref="F6"/>
    </sheetView>
  </sheetViews>
  <sheetFormatPr defaultRowHeight="15" x14ac:dyDescent="0.25"/>
  <cols>
    <col min="1" max="1" width="30" customWidth="1"/>
    <col min="2" max="2" width="8.7109375" customWidth="1"/>
    <col min="3" max="3" width="3" customWidth="1"/>
    <col min="4" max="4" width="11.7109375" customWidth="1"/>
    <col min="5" max="5" width="7.85546875" customWidth="1"/>
    <col min="6" max="6" width="16" customWidth="1"/>
    <col min="7" max="7" width="7.5703125" customWidth="1"/>
  </cols>
  <sheetData>
    <row r="1" spans="1:7" x14ac:dyDescent="0.25">
      <c r="A1" s="39" t="str">
        <f>"Kite Flight (Retail Store) buys a boomearng that costs them "&amp;DOLLAR(B4)&amp;". If they add a markup of "&amp;DOLLAR(B5)&amp;","</f>
        <v>Kite Flight (Retail Store) buys a boomearng that costs them $14.00. If they add a markup of $11.00,</v>
      </c>
      <c r="B1" s="40"/>
      <c r="C1" s="40"/>
      <c r="D1" s="40"/>
      <c r="E1" s="40"/>
      <c r="F1" s="40"/>
      <c r="G1" s="41"/>
    </row>
    <row r="2" spans="1:7" ht="14.45" customHeight="1" x14ac:dyDescent="0.25">
      <c r="A2" s="42" t="str">
        <f>"the sell price that they charge their customer would be "&amp;DOLLAR(B4)&amp;" + "&amp;DOLLAR(B5)&amp;" = "&amp;DOLLAR(B4+B5)&amp;"."</f>
        <v>the sell price that they charge their customer would be $14.00 + $11.00 = $25.00.</v>
      </c>
      <c r="B2" s="43"/>
      <c r="C2" s="43"/>
      <c r="D2" s="43"/>
      <c r="E2" s="43"/>
      <c r="F2" s="43"/>
      <c r="G2" s="44"/>
    </row>
    <row r="3" spans="1:7" ht="14.45" customHeight="1" x14ac:dyDescent="0.25"/>
    <row r="4" spans="1:7" ht="30" x14ac:dyDescent="0.25">
      <c r="A4" s="5" t="s">
        <v>37</v>
      </c>
      <c r="B4" s="2">
        <v>14</v>
      </c>
      <c r="C4" s="1"/>
      <c r="D4" s="1" t="s">
        <v>29</v>
      </c>
    </row>
    <row r="5" spans="1:7" ht="45" x14ac:dyDescent="0.25">
      <c r="A5" s="5" t="s">
        <v>34</v>
      </c>
      <c r="B5" s="2">
        <v>11</v>
      </c>
      <c r="C5" s="17" t="s">
        <v>5</v>
      </c>
      <c r="D5" s="1" t="s">
        <v>30</v>
      </c>
    </row>
    <row r="6" spans="1:7" x14ac:dyDescent="0.25">
      <c r="A6" s="1" t="s">
        <v>32</v>
      </c>
      <c r="B6" s="3">
        <f>SUM(B4:B5)</f>
        <v>25</v>
      </c>
      <c r="C6" s="17" t="s">
        <v>4</v>
      </c>
      <c r="D6" s="1" t="s">
        <v>31</v>
      </c>
      <c r="F6" s="167">
        <f>B6/B6</f>
        <v>1</v>
      </c>
    </row>
    <row r="7" spans="1:7" ht="14.45" customHeight="1" x14ac:dyDescent="0.25"/>
    <row r="8" spans="1:7" x14ac:dyDescent="0.25">
      <c r="A8" s="50" t="s">
        <v>67</v>
      </c>
      <c r="B8" s="51"/>
      <c r="C8" s="51"/>
      <c r="D8" s="51"/>
      <c r="E8" s="51"/>
      <c r="F8" s="51"/>
      <c r="G8" s="52"/>
    </row>
    <row r="9" spans="1:7" x14ac:dyDescent="0.25">
      <c r="A9" s="50" t="s">
        <v>68</v>
      </c>
      <c r="B9" s="51"/>
      <c r="C9" s="51"/>
      <c r="D9" s="51"/>
      <c r="E9" s="51"/>
      <c r="F9" s="51"/>
      <c r="G9" s="52"/>
    </row>
    <row r="10" spans="1:7" x14ac:dyDescent="0.25">
      <c r="A10" s="39" t="s">
        <v>44</v>
      </c>
      <c r="B10" s="40"/>
      <c r="C10" s="40"/>
      <c r="D10" s="40"/>
      <c r="E10" s="40"/>
      <c r="F10" s="40"/>
      <c r="G10" s="41"/>
    </row>
    <row r="11" spans="1:7" ht="14.45" customHeight="1" x14ac:dyDescent="0.25">
      <c r="A11" s="42" t="s">
        <v>45</v>
      </c>
      <c r="B11" s="43"/>
      <c r="C11" s="43"/>
      <c r="D11" s="43"/>
      <c r="E11" s="43"/>
      <c r="F11" s="43"/>
      <c r="G11" s="44"/>
    </row>
    <row r="12" spans="1:7" ht="14.45" customHeight="1" x14ac:dyDescent="0.25"/>
    <row r="13" spans="1:7" x14ac:dyDescent="0.25">
      <c r="A13" s="1" t="s">
        <v>41</v>
      </c>
      <c r="B13" s="26">
        <f>B4/B6</f>
        <v>0.56000000000000005</v>
      </c>
      <c r="C13" s="1"/>
      <c r="D13" t="s">
        <v>42</v>
      </c>
      <c r="F13" s="1" t="s">
        <v>46</v>
      </c>
      <c r="G13" s="2">
        <v>1</v>
      </c>
    </row>
    <row r="14" spans="1:7" x14ac:dyDescent="0.25">
      <c r="A14" s="1" t="s">
        <v>39</v>
      </c>
      <c r="B14" s="26">
        <f>B5/B6</f>
        <v>0.44</v>
      </c>
      <c r="C14" s="17" t="s">
        <v>5</v>
      </c>
      <c r="D14" t="s">
        <v>43</v>
      </c>
      <c r="F14" s="1" t="s">
        <v>0</v>
      </c>
      <c r="G14" s="18">
        <f>ROUND($G$13*B4/SUM($B$4:$B$5),2)</f>
        <v>0.56000000000000005</v>
      </c>
    </row>
    <row r="15" spans="1:7" x14ac:dyDescent="0.25">
      <c r="A15" s="27" t="s">
        <v>40</v>
      </c>
      <c r="B15" s="80">
        <v>1</v>
      </c>
      <c r="C15" s="17" t="s">
        <v>4</v>
      </c>
      <c r="D15" s="25">
        <v>1</v>
      </c>
      <c r="F15" s="1" t="s">
        <v>1</v>
      </c>
      <c r="G15" s="18">
        <f>ROUND($G$13*B5/SUM($B$4:$B$5),2)</f>
        <v>0.44</v>
      </c>
    </row>
    <row r="16" spans="1:7" x14ac:dyDescent="0.25">
      <c r="D16" t="s">
        <v>82</v>
      </c>
      <c r="G16" s="19"/>
    </row>
    <row r="17" spans="1:6" x14ac:dyDescent="0.25">
      <c r="A17" s="49" t="s">
        <v>69</v>
      </c>
      <c r="D17" t="s">
        <v>0</v>
      </c>
      <c r="E17" s="196">
        <f>ROUND(B6*B13,2)</f>
        <v>14</v>
      </c>
      <c r="F17" t="s">
        <v>226</v>
      </c>
    </row>
    <row r="18" spans="1:6" x14ac:dyDescent="0.25">
      <c r="D18" t="s">
        <v>1</v>
      </c>
      <c r="E18" s="196">
        <f>ROUND(B6*B14,2)</f>
        <v>11</v>
      </c>
      <c r="F18" t="s">
        <v>226</v>
      </c>
    </row>
  </sheetData>
  <printOptions horizontalCentered="1"/>
  <pageMargins left="0.7" right="0.7" top="0.75" bottom="0.75" header="0.3" footer="0.3"/>
  <pageSetup orientation="landscape" cellComments="asDisplayed" r:id="rId1"/>
  <headerFooter>
    <oddHeader>&amp;LChapter 8 - &amp;A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Q33"/>
  <sheetViews>
    <sheetView zoomScale="118" zoomScaleNormal="118" workbookViewId="0">
      <selection activeCell="B16" sqref="B16"/>
    </sheetView>
  </sheetViews>
  <sheetFormatPr defaultRowHeight="15" x14ac:dyDescent="0.25"/>
  <cols>
    <col min="1" max="1" width="17.28515625" customWidth="1"/>
    <col min="2" max="2" width="10.140625" customWidth="1"/>
    <col min="3" max="3" width="2" bestFit="1" customWidth="1"/>
    <col min="4" max="4" width="8.7109375" customWidth="1"/>
    <col min="5" max="5" width="7.7109375" customWidth="1"/>
    <col min="6" max="6" width="10.28515625" customWidth="1"/>
    <col min="7" max="7" width="1" customWidth="1"/>
    <col min="8" max="8" width="13.28515625" customWidth="1"/>
    <col min="9" max="9" width="11.5703125" customWidth="1"/>
    <col min="10" max="10" width="13.28515625" customWidth="1"/>
    <col min="11" max="11" width="11.5703125" customWidth="1"/>
    <col min="12" max="12" width="4.5703125" customWidth="1"/>
    <col min="13" max="13" width="13.140625" customWidth="1"/>
  </cols>
  <sheetData>
    <row r="1" spans="1:17" x14ac:dyDescent="0.25">
      <c r="A1" s="53" t="s">
        <v>16</v>
      </c>
      <c r="B1" s="40"/>
      <c r="C1" s="40"/>
      <c r="D1" s="40"/>
      <c r="E1" s="40"/>
      <c r="F1" s="41"/>
      <c r="P1" t="s">
        <v>230</v>
      </c>
    </row>
    <row r="2" spans="1:17" x14ac:dyDescent="0.25">
      <c r="A2" s="54" t="s">
        <v>70</v>
      </c>
      <c r="B2" s="55"/>
      <c r="C2" s="55"/>
      <c r="D2" s="55"/>
      <c r="E2" s="55"/>
      <c r="F2" s="56"/>
      <c r="P2" t="s">
        <v>0</v>
      </c>
      <c r="Q2" s="19">
        <f>MarkupOnCost!B4</f>
        <v>8</v>
      </c>
    </row>
    <row r="3" spans="1:17" x14ac:dyDescent="0.25">
      <c r="A3" s="54" t="s">
        <v>71</v>
      </c>
      <c r="B3" s="55"/>
      <c r="C3" s="55"/>
      <c r="D3" s="55"/>
      <c r="E3" s="55"/>
      <c r="F3" s="56"/>
      <c r="P3" t="s">
        <v>1</v>
      </c>
      <c r="Q3" s="19">
        <f>MarkupOnCost!B5</f>
        <v>6</v>
      </c>
    </row>
    <row r="4" spans="1:17" x14ac:dyDescent="0.25">
      <c r="A4" s="42" t="s">
        <v>59</v>
      </c>
      <c r="B4" s="43"/>
      <c r="C4" s="43"/>
      <c r="D4" s="43"/>
      <c r="E4" s="43"/>
      <c r="F4" s="44"/>
      <c r="P4" t="s">
        <v>231</v>
      </c>
    </row>
    <row r="5" spans="1:17" x14ac:dyDescent="0.25">
      <c r="P5" t="s">
        <v>0</v>
      </c>
      <c r="Q5" s="19">
        <f>SUM(Q2:Q3)</f>
        <v>14</v>
      </c>
    </row>
    <row r="6" spans="1:17" x14ac:dyDescent="0.25">
      <c r="A6" s="4" t="s">
        <v>6</v>
      </c>
      <c r="B6" s="32">
        <v>1</v>
      </c>
      <c r="C6" s="32"/>
      <c r="D6" s="4" t="s">
        <v>0</v>
      </c>
      <c r="E6" s="4" t="s">
        <v>54</v>
      </c>
      <c r="F6" s="4" t="s">
        <v>3</v>
      </c>
      <c r="P6" t="s">
        <v>1</v>
      </c>
      <c r="Q6" s="19">
        <f>MarkupOnSellPrice!B5</f>
        <v>11</v>
      </c>
    </row>
    <row r="7" spans="1:17" x14ac:dyDescent="0.25">
      <c r="A7" s="1" t="s">
        <v>7</v>
      </c>
      <c r="B7" s="17" t="s">
        <v>51</v>
      </c>
      <c r="C7" s="29" t="s">
        <v>52</v>
      </c>
      <c r="D7" s="1" t="s">
        <v>1</v>
      </c>
      <c r="E7" s="1" t="s">
        <v>54</v>
      </c>
      <c r="F7" s="1" t="s">
        <v>57</v>
      </c>
    </row>
    <row r="8" spans="1:17" x14ac:dyDescent="0.25">
      <c r="A8" s="1" t="s">
        <v>77</v>
      </c>
      <c r="B8" s="17" t="s">
        <v>51</v>
      </c>
      <c r="C8" s="29" t="s">
        <v>53</v>
      </c>
      <c r="D8" s="1" t="s">
        <v>2</v>
      </c>
      <c r="E8" s="1" t="s">
        <v>54</v>
      </c>
      <c r="F8" s="1" t="s">
        <v>58</v>
      </c>
    </row>
    <row r="10" spans="1:17" x14ac:dyDescent="0.25">
      <c r="A10" s="39" t="s">
        <v>65</v>
      </c>
      <c r="B10" s="40"/>
      <c r="C10" s="40"/>
      <c r="D10" s="40"/>
      <c r="E10" s="40"/>
      <c r="F10" s="41"/>
      <c r="H10" s="67" t="s">
        <v>57</v>
      </c>
      <c r="I10" s="62" t="s">
        <v>58</v>
      </c>
      <c r="J10" s="67" t="s">
        <v>55</v>
      </c>
      <c r="K10" s="66" t="s">
        <v>56</v>
      </c>
    </row>
    <row r="11" spans="1:17" x14ac:dyDescent="0.25">
      <c r="A11" s="54" t="str">
        <f>"that costs them "&amp;DOLLAR(Q2)&amp;" to make. If they add a markup of"</f>
        <v>that costs them $8.00 to make. If they add a markup of</v>
      </c>
      <c r="B11" s="55"/>
      <c r="C11" s="55"/>
      <c r="D11" s="55"/>
      <c r="E11" s="55"/>
      <c r="F11" s="56"/>
      <c r="H11" s="72">
        <f>E16</f>
        <v>0</v>
      </c>
      <c r="I11" s="63">
        <f>H14+H11</f>
        <v>0</v>
      </c>
      <c r="J11" s="70" t="s">
        <v>75</v>
      </c>
      <c r="K11" s="64" t="s">
        <v>75</v>
      </c>
    </row>
    <row r="12" spans="1:17" x14ac:dyDescent="0.25">
      <c r="A12" s="54" t="str">
        <f>DOLLAR(Q3)&amp;", the sell price that they charge their customer"</f>
        <v>$6.00, the sell price that they charge their customer</v>
      </c>
      <c r="B12" s="55"/>
      <c r="C12" s="55"/>
      <c r="D12" s="55"/>
      <c r="E12" s="55"/>
      <c r="F12" s="56"/>
      <c r="H12" s="68"/>
      <c r="I12" s="63"/>
      <c r="J12" s="69">
        <f>B16</f>
        <v>0</v>
      </c>
      <c r="K12" s="71">
        <f>J12+J14</f>
        <v>1</v>
      </c>
    </row>
    <row r="13" spans="1:17" x14ac:dyDescent="0.25">
      <c r="A13" s="42" t="str">
        <f>"would be "&amp;DOLLAR(Q2)&amp;" + "&amp;DOLLAR(Q3)&amp;" = "&amp;DOLLAR(Q2+Q3)&amp;"."</f>
        <v>would be $8.00 + $6.00 = $14.00.</v>
      </c>
      <c r="B13" s="43"/>
      <c r="C13" s="43"/>
      <c r="D13" s="43"/>
      <c r="E13" s="43"/>
      <c r="F13" s="44"/>
      <c r="H13" s="6" t="s">
        <v>79</v>
      </c>
      <c r="I13" s="64"/>
      <c r="J13" s="9" t="s">
        <v>6</v>
      </c>
      <c r="K13" s="64"/>
    </row>
    <row r="14" spans="1:17" x14ac:dyDescent="0.25">
      <c r="H14" s="7">
        <f>E15</f>
        <v>0</v>
      </c>
      <c r="I14" s="64"/>
      <c r="J14" s="61">
        <f>B15</f>
        <v>1</v>
      </c>
      <c r="K14" s="64"/>
    </row>
    <row r="15" spans="1:17" x14ac:dyDescent="0.25">
      <c r="A15" s="4" t="s">
        <v>6</v>
      </c>
      <c r="B15" s="84">
        <v>1</v>
      </c>
      <c r="C15" s="58"/>
      <c r="D15" s="4" t="s">
        <v>0</v>
      </c>
      <c r="E15" s="78"/>
      <c r="F15" s="4" t="s">
        <v>3</v>
      </c>
      <c r="H15" s="7"/>
      <c r="I15" s="64"/>
      <c r="J15" s="10"/>
      <c r="K15" s="64"/>
    </row>
    <row r="16" spans="1:17" x14ac:dyDescent="0.25">
      <c r="A16" s="1" t="s">
        <v>7</v>
      </c>
      <c r="B16" s="34"/>
      <c r="C16" s="29" t="s">
        <v>52</v>
      </c>
      <c r="D16" s="1" t="s">
        <v>1</v>
      </c>
      <c r="E16" s="78"/>
      <c r="F16" s="1" t="s">
        <v>57</v>
      </c>
      <c r="H16" s="8"/>
      <c r="I16" s="65"/>
      <c r="J16" s="11"/>
      <c r="K16" s="65"/>
    </row>
    <row r="17" spans="1:11" x14ac:dyDescent="0.25">
      <c r="A17" s="1" t="s">
        <v>77</v>
      </c>
      <c r="B17" s="34"/>
      <c r="C17" s="29" t="s">
        <v>53</v>
      </c>
      <c r="D17" s="1" t="s">
        <v>2</v>
      </c>
      <c r="E17" s="35"/>
      <c r="F17" s="1" t="s">
        <v>58</v>
      </c>
    </row>
    <row r="18" spans="1:11" x14ac:dyDescent="0.25">
      <c r="B18" s="167">
        <f>B15+B16</f>
        <v>1</v>
      </c>
    </row>
    <row r="19" spans="1:11" x14ac:dyDescent="0.25">
      <c r="A19" t="s">
        <v>78</v>
      </c>
      <c r="H19" s="21" t="s">
        <v>96</v>
      </c>
    </row>
    <row r="20" spans="1:11" x14ac:dyDescent="0.25">
      <c r="H20" s="20" t="s">
        <v>141</v>
      </c>
      <c r="K20" s="3"/>
    </row>
    <row r="21" spans="1:11" x14ac:dyDescent="0.25">
      <c r="A21" t="s">
        <v>57</v>
      </c>
      <c r="B21" s="30"/>
      <c r="D21" t="s">
        <v>233</v>
      </c>
      <c r="H21" s="20" t="s">
        <v>142</v>
      </c>
      <c r="K21" s="3"/>
    </row>
    <row r="22" spans="1:11" x14ac:dyDescent="0.25">
      <c r="A22" t="s">
        <v>58</v>
      </c>
      <c r="B22" s="30"/>
      <c r="D22" t="s">
        <v>233</v>
      </c>
      <c r="H22" s="20" t="s">
        <v>124</v>
      </c>
    </row>
    <row r="23" spans="1:11" x14ac:dyDescent="0.25">
      <c r="A23" t="s">
        <v>62</v>
      </c>
      <c r="B23" s="30"/>
      <c r="D23" t="s">
        <v>234</v>
      </c>
      <c r="H23" s="110" t="s">
        <v>126</v>
      </c>
    </row>
    <row r="24" spans="1:11" x14ac:dyDescent="0.25">
      <c r="A24" t="s">
        <v>62</v>
      </c>
      <c r="B24" s="30"/>
      <c r="D24" t="s">
        <v>234</v>
      </c>
      <c r="H24" s="21" t="s">
        <v>114</v>
      </c>
    </row>
    <row r="25" spans="1:11" x14ac:dyDescent="0.25">
      <c r="A25" t="s">
        <v>7</v>
      </c>
      <c r="B25" s="30"/>
      <c r="D25" t="s">
        <v>235</v>
      </c>
      <c r="H25" s="20" t="s">
        <v>143</v>
      </c>
      <c r="K25" s="3"/>
    </row>
    <row r="26" spans="1:11" x14ac:dyDescent="0.25">
      <c r="A26" t="s">
        <v>232</v>
      </c>
      <c r="B26" s="30"/>
      <c r="D26" t="s">
        <v>235</v>
      </c>
      <c r="H26" s="20" t="s">
        <v>144</v>
      </c>
      <c r="K26" s="3"/>
    </row>
    <row r="27" spans="1:11" x14ac:dyDescent="0.25">
      <c r="H27" s="20" t="s">
        <v>124</v>
      </c>
    </row>
    <row r="28" spans="1:11" x14ac:dyDescent="0.25">
      <c r="H28" s="110" t="s">
        <v>149</v>
      </c>
    </row>
    <row r="29" spans="1:11" x14ac:dyDescent="0.25">
      <c r="H29" s="21" t="s">
        <v>111</v>
      </c>
    </row>
    <row r="30" spans="1:11" x14ac:dyDescent="0.25">
      <c r="H30" s="20" t="s">
        <v>147</v>
      </c>
      <c r="K30" s="146"/>
    </row>
    <row r="31" spans="1:11" x14ac:dyDescent="0.25">
      <c r="H31" s="20" t="s">
        <v>148</v>
      </c>
      <c r="K31" s="146"/>
    </row>
    <row r="32" spans="1:11" x14ac:dyDescent="0.25">
      <c r="H32" s="20" t="s">
        <v>124</v>
      </c>
    </row>
    <row r="33" spans="8:8" x14ac:dyDescent="0.25">
      <c r="H33" s="110" t="s">
        <v>129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7"/>
  <sheetViews>
    <sheetView zoomScale="115" zoomScaleNormal="115" workbookViewId="0">
      <selection activeCell="D22" sqref="D22"/>
    </sheetView>
  </sheetViews>
  <sheetFormatPr defaultRowHeight="15" x14ac:dyDescent="0.25"/>
  <cols>
    <col min="1" max="1" width="20.7109375" customWidth="1"/>
    <col min="2" max="2" width="10.7109375" customWidth="1"/>
    <col min="3" max="3" width="2" bestFit="1" customWidth="1"/>
    <col min="4" max="4" width="9.7109375" customWidth="1"/>
    <col min="5" max="5" width="7.7109375" customWidth="1"/>
    <col min="6" max="6" width="10.5703125" customWidth="1"/>
    <col min="7" max="7" width="2.28515625" customWidth="1"/>
    <col min="8" max="8" width="16.85546875" customWidth="1"/>
    <col min="9" max="11" width="11.5703125" customWidth="1"/>
    <col min="12" max="12" width="4.5703125" customWidth="1"/>
    <col min="13" max="13" width="13.140625" customWidth="1"/>
  </cols>
  <sheetData>
    <row r="1" spans="1:17" x14ac:dyDescent="0.25">
      <c r="A1" s="53" t="s">
        <v>16</v>
      </c>
      <c r="B1" s="40"/>
      <c r="C1" s="40"/>
      <c r="D1" s="40"/>
      <c r="E1" s="40"/>
      <c r="F1" s="41"/>
      <c r="P1" t="s">
        <v>0</v>
      </c>
      <c r="Q1" s="19">
        <f>MarkupOnCost!B4</f>
        <v>8</v>
      </c>
    </row>
    <row r="2" spans="1:17" x14ac:dyDescent="0.25">
      <c r="A2" s="54" t="s">
        <v>70</v>
      </c>
      <c r="B2" s="55"/>
      <c r="C2" s="55"/>
      <c r="D2" s="55"/>
      <c r="E2" s="55"/>
      <c r="F2" s="56"/>
      <c r="P2" t="s">
        <v>1</v>
      </c>
      <c r="Q2" s="19">
        <f>MarkupOnCost!B5</f>
        <v>6</v>
      </c>
    </row>
    <row r="3" spans="1:17" x14ac:dyDescent="0.25">
      <c r="A3" s="54" t="s">
        <v>71</v>
      </c>
      <c r="B3" s="55"/>
      <c r="C3" s="55"/>
      <c r="D3" s="55"/>
      <c r="E3" s="55"/>
      <c r="F3" s="56"/>
    </row>
    <row r="4" spans="1:17" x14ac:dyDescent="0.25">
      <c r="A4" s="42" t="s">
        <v>59</v>
      </c>
      <c r="B4" s="43"/>
      <c r="C4" s="43"/>
      <c r="D4" s="43"/>
      <c r="E4" s="43"/>
      <c r="F4" s="44"/>
    </row>
    <row r="6" spans="1:17" x14ac:dyDescent="0.25">
      <c r="A6" s="4" t="s">
        <v>6</v>
      </c>
      <c r="B6" s="32">
        <v>1</v>
      </c>
      <c r="C6" s="32"/>
      <c r="D6" s="4" t="s">
        <v>0</v>
      </c>
      <c r="E6" s="4" t="s">
        <v>54</v>
      </c>
      <c r="F6" s="4" t="s">
        <v>3</v>
      </c>
    </row>
    <row r="7" spans="1:17" x14ac:dyDescent="0.25">
      <c r="A7" s="1" t="s">
        <v>7</v>
      </c>
      <c r="B7" s="17" t="s">
        <v>51</v>
      </c>
      <c r="C7" s="29" t="s">
        <v>52</v>
      </c>
      <c r="D7" s="1" t="s">
        <v>1</v>
      </c>
      <c r="E7" s="1" t="s">
        <v>54</v>
      </c>
      <c r="F7" s="1" t="s">
        <v>57</v>
      </c>
    </row>
    <row r="8" spans="1:17" x14ac:dyDescent="0.25">
      <c r="A8" s="1" t="s">
        <v>77</v>
      </c>
      <c r="B8" s="17" t="s">
        <v>51</v>
      </c>
      <c r="C8" s="29" t="s">
        <v>53</v>
      </c>
      <c r="D8" s="1" t="s">
        <v>2</v>
      </c>
      <c r="E8" s="1" t="s">
        <v>54</v>
      </c>
      <c r="F8" s="1" t="s">
        <v>58</v>
      </c>
    </row>
    <row r="10" spans="1:17" x14ac:dyDescent="0.25">
      <c r="A10" s="39" t="s">
        <v>65</v>
      </c>
      <c r="B10" s="40"/>
      <c r="C10" s="40"/>
      <c r="D10" s="40"/>
      <c r="E10" s="40"/>
      <c r="F10" s="41"/>
      <c r="H10" s="67" t="s">
        <v>57</v>
      </c>
      <c r="I10" s="62" t="s">
        <v>58</v>
      </c>
      <c r="J10" s="67" t="s">
        <v>55</v>
      </c>
      <c r="K10" s="66" t="s">
        <v>56</v>
      </c>
    </row>
    <row r="11" spans="1:17" x14ac:dyDescent="0.25">
      <c r="A11" s="54" t="str">
        <f>"that costs them "&amp;DOLLAR(Q1)&amp;" to make. If they add a markup of"</f>
        <v>that costs them $8.00 to make. If they add a markup of</v>
      </c>
      <c r="B11" s="55"/>
      <c r="C11" s="55"/>
      <c r="D11" s="55"/>
      <c r="E11" s="55"/>
      <c r="F11" s="56"/>
      <c r="H11" s="72">
        <f>Q2</f>
        <v>6</v>
      </c>
      <c r="I11" s="63">
        <f>H14+H11</f>
        <v>14</v>
      </c>
      <c r="J11" s="70" t="s">
        <v>75</v>
      </c>
      <c r="K11" s="64" t="s">
        <v>75</v>
      </c>
    </row>
    <row r="12" spans="1:17" x14ac:dyDescent="0.25">
      <c r="A12" s="54" t="str">
        <f>DOLLAR(Q2)&amp;", the sell price that they charge their customer"</f>
        <v>$6.00, the sell price that they charge their customer</v>
      </c>
      <c r="B12" s="55"/>
      <c r="C12" s="55"/>
      <c r="D12" s="55"/>
      <c r="E12" s="55"/>
      <c r="F12" s="56"/>
      <c r="H12" s="68"/>
      <c r="I12" s="63"/>
      <c r="J12" s="69">
        <f>H11/H14</f>
        <v>0.75</v>
      </c>
      <c r="K12" s="71">
        <f>I11/H14</f>
        <v>1.75</v>
      </c>
    </row>
    <row r="13" spans="1:17" x14ac:dyDescent="0.25">
      <c r="A13" s="42" t="str">
        <f>"would be "&amp;DOLLAR(Q1)&amp;" + "&amp;DOLLAR(Q2)&amp;" = "&amp;DOLLAR(Q1+Q2)&amp;"."</f>
        <v>would be $8.00 + $6.00 = $14.00.</v>
      </c>
      <c r="B13" s="43"/>
      <c r="C13" s="43"/>
      <c r="D13" s="43"/>
      <c r="E13" s="43"/>
      <c r="F13" s="44"/>
      <c r="H13" s="6" t="s">
        <v>79</v>
      </c>
      <c r="I13" s="64"/>
      <c r="J13" s="9" t="s">
        <v>6</v>
      </c>
      <c r="K13" s="64"/>
    </row>
    <row r="14" spans="1:17" x14ac:dyDescent="0.25">
      <c r="H14" s="7">
        <f>Q1</f>
        <v>8</v>
      </c>
      <c r="I14" s="64"/>
      <c r="J14" s="61">
        <v>1</v>
      </c>
      <c r="K14" s="64"/>
    </row>
    <row r="15" spans="1:17" x14ac:dyDescent="0.25">
      <c r="A15" s="4" t="s">
        <v>6</v>
      </c>
      <c r="B15" s="84">
        <v>1</v>
      </c>
      <c r="C15" s="58"/>
      <c r="D15" s="4" t="s">
        <v>0</v>
      </c>
      <c r="E15" s="78">
        <v>8</v>
      </c>
      <c r="F15" s="4" t="s">
        <v>3</v>
      </c>
      <c r="H15" s="7"/>
      <c r="I15" s="64"/>
      <c r="J15" s="10"/>
      <c r="K15" s="64"/>
    </row>
    <row r="16" spans="1:17" x14ac:dyDescent="0.25">
      <c r="A16" s="1" t="s">
        <v>7</v>
      </c>
      <c r="B16" s="34">
        <f t="shared" ref="B16:B17" si="0">E16/$E$15</f>
        <v>0.75</v>
      </c>
      <c r="C16" s="29" t="s">
        <v>52</v>
      </c>
      <c r="D16" s="1" t="s">
        <v>1</v>
      </c>
      <c r="E16" s="78">
        <v>6</v>
      </c>
      <c r="F16" s="1" t="s">
        <v>57</v>
      </c>
      <c r="H16" s="8"/>
      <c r="I16" s="65"/>
      <c r="J16" s="11"/>
      <c r="K16" s="65"/>
    </row>
    <row r="17" spans="1:17" x14ac:dyDescent="0.25">
      <c r="A17" s="1" t="s">
        <v>77</v>
      </c>
      <c r="B17" s="34">
        <f t="shared" si="0"/>
        <v>1.75</v>
      </c>
      <c r="C17" s="29" t="s">
        <v>53</v>
      </c>
      <c r="D17" s="1" t="s">
        <v>2</v>
      </c>
      <c r="E17" s="35">
        <f>SUM(E15:E16)</f>
        <v>14</v>
      </c>
      <c r="F17" s="1" t="s">
        <v>58</v>
      </c>
    </row>
    <row r="18" spans="1:17" x14ac:dyDescent="0.25">
      <c r="A18" t="s">
        <v>78</v>
      </c>
    </row>
    <row r="25" spans="1:17" x14ac:dyDescent="0.25">
      <c r="A25" s="53" t="s">
        <v>17</v>
      </c>
      <c r="B25" s="40"/>
      <c r="C25" s="40"/>
      <c r="D25" s="40"/>
      <c r="E25" s="40"/>
      <c r="F25" s="41"/>
      <c r="P25" t="s">
        <v>0</v>
      </c>
      <c r="Q25" s="19">
        <f>MarkupOnSellPrice!B4</f>
        <v>14</v>
      </c>
    </row>
    <row r="26" spans="1:17" x14ac:dyDescent="0.25">
      <c r="A26" s="54" t="s">
        <v>72</v>
      </c>
      <c r="B26" s="55"/>
      <c r="C26" s="55"/>
      <c r="D26" s="55"/>
      <c r="E26" s="55"/>
      <c r="F26" s="56"/>
      <c r="P26" t="s">
        <v>1</v>
      </c>
      <c r="Q26" s="19">
        <f>MarkupOnSellPrice!B5</f>
        <v>11</v>
      </c>
    </row>
    <row r="27" spans="1:17" x14ac:dyDescent="0.25">
      <c r="A27" s="54" t="s">
        <v>73</v>
      </c>
      <c r="B27" s="55"/>
      <c r="C27" s="55"/>
      <c r="D27" s="55"/>
      <c r="E27" s="55"/>
      <c r="F27" s="56"/>
    </row>
    <row r="28" spans="1:17" ht="14.45" customHeight="1" x14ac:dyDescent="0.25">
      <c r="A28" s="42" t="s">
        <v>60</v>
      </c>
      <c r="B28" s="43"/>
      <c r="C28" s="43"/>
      <c r="D28" s="43"/>
      <c r="E28" s="43"/>
      <c r="F28" s="44"/>
    </row>
    <row r="29" spans="1:17" ht="14.45" customHeight="1" x14ac:dyDescent="0.25"/>
    <row r="30" spans="1:17" ht="14.45" customHeight="1" x14ac:dyDescent="0.25">
      <c r="A30" s="1" t="s">
        <v>76</v>
      </c>
      <c r="B30" s="1" t="s">
        <v>51</v>
      </c>
      <c r="C30" s="1"/>
      <c r="D30" s="1" t="s">
        <v>0</v>
      </c>
      <c r="E30" s="1" t="s">
        <v>54</v>
      </c>
      <c r="F30" s="1" t="s">
        <v>62</v>
      </c>
    </row>
    <row r="31" spans="1:17" ht="14.45" customHeight="1" x14ac:dyDescent="0.25">
      <c r="A31" s="1" t="s">
        <v>74</v>
      </c>
      <c r="B31" s="17" t="s">
        <v>51</v>
      </c>
      <c r="C31" s="29" t="s">
        <v>52</v>
      </c>
      <c r="D31" s="1" t="s">
        <v>1</v>
      </c>
      <c r="E31" s="1" t="s">
        <v>54</v>
      </c>
      <c r="F31" s="1" t="s">
        <v>57</v>
      </c>
    </row>
    <row r="32" spans="1:17" ht="14.45" customHeight="1" x14ac:dyDescent="0.25">
      <c r="A32" s="4" t="s">
        <v>6</v>
      </c>
      <c r="B32" s="32">
        <v>1</v>
      </c>
      <c r="C32" s="57" t="s">
        <v>53</v>
      </c>
      <c r="D32" s="4" t="s">
        <v>2</v>
      </c>
      <c r="E32" s="4" t="s">
        <v>54</v>
      </c>
      <c r="F32" s="4" t="s">
        <v>3</v>
      </c>
    </row>
    <row r="33" spans="1:11" ht="14.45" customHeight="1" x14ac:dyDescent="0.25"/>
    <row r="34" spans="1:11" ht="14.45" customHeight="1" x14ac:dyDescent="0.25">
      <c r="A34" s="39" t="s">
        <v>198</v>
      </c>
      <c r="B34" s="40"/>
      <c r="C34" s="40"/>
      <c r="D34" s="40"/>
      <c r="E34" s="40"/>
      <c r="F34" s="41"/>
      <c r="H34" s="12" t="s">
        <v>80</v>
      </c>
      <c r="I34" s="67" t="s">
        <v>57</v>
      </c>
      <c r="J34" s="13" t="s">
        <v>6</v>
      </c>
      <c r="K34" s="67" t="s">
        <v>74</v>
      </c>
    </row>
    <row r="35" spans="1:11" ht="14.45" customHeight="1" x14ac:dyDescent="0.25">
      <c r="A35" s="54" t="str">
        <f>DOLLAR(Q25)&amp;". If they add a markup of "&amp;DOLLAR(Q26)&amp;", the sell price that"</f>
        <v>$14.00. If they add a markup of $11.00, the sell price that</v>
      </c>
      <c r="B35" s="55"/>
      <c r="C35" s="55"/>
      <c r="D35" s="55"/>
      <c r="E35" s="55"/>
      <c r="F35" s="56"/>
      <c r="H35" s="7">
        <f>I38+I35</f>
        <v>25</v>
      </c>
      <c r="I35" s="72">
        <f>Q26</f>
        <v>11</v>
      </c>
      <c r="J35" s="61">
        <v>1</v>
      </c>
      <c r="K35" s="82">
        <f>I35/H35</f>
        <v>0.44</v>
      </c>
    </row>
    <row r="36" spans="1:11" ht="14.45" customHeight="1" x14ac:dyDescent="0.25">
      <c r="A36" s="54" t="str">
        <f>"they charge their customer would be "&amp;DOLLAR(Q25)&amp;" + "&amp;DOLLAR(Q26)&amp;" = "&amp;DOLLAR(Q25+Q26)&amp;"."</f>
        <v>they charge their customer would be $14.00 + $11.00 = $25.00.</v>
      </c>
      <c r="B36" s="55"/>
      <c r="C36" s="55"/>
      <c r="D36" s="55"/>
      <c r="E36" s="55"/>
      <c r="F36" s="56"/>
      <c r="H36" s="7"/>
      <c r="I36" s="68"/>
      <c r="J36" s="77"/>
      <c r="K36" s="69"/>
    </row>
    <row r="37" spans="1:11" ht="14.45" customHeight="1" x14ac:dyDescent="0.25">
      <c r="A37" s="42"/>
      <c r="B37" s="43"/>
      <c r="C37" s="43"/>
      <c r="D37" s="43"/>
      <c r="E37" s="43"/>
      <c r="F37" s="44"/>
      <c r="H37" s="10"/>
      <c r="I37" s="73" t="s">
        <v>62</v>
      </c>
      <c r="J37" s="10"/>
      <c r="K37" s="75" t="s">
        <v>81</v>
      </c>
    </row>
    <row r="38" spans="1:11" ht="14.45" customHeight="1" x14ac:dyDescent="0.25">
      <c r="H38" s="10"/>
      <c r="I38" s="63">
        <f>Q25</f>
        <v>14</v>
      </c>
      <c r="J38" s="10"/>
      <c r="K38" s="76" t="s">
        <v>2</v>
      </c>
    </row>
    <row r="39" spans="1:11" ht="14.45" customHeight="1" x14ac:dyDescent="0.25">
      <c r="A39" s="1" t="s">
        <v>76</v>
      </c>
      <c r="B39" s="36">
        <f>E39/$E$41</f>
        <v>0.56000000000000005</v>
      </c>
      <c r="C39" s="1"/>
      <c r="D39" s="1" t="s">
        <v>0</v>
      </c>
      <c r="E39" s="78">
        <v>14</v>
      </c>
      <c r="F39" s="1" t="s">
        <v>62</v>
      </c>
      <c r="H39" s="10"/>
      <c r="I39" s="63"/>
      <c r="J39" s="10"/>
      <c r="K39" s="81">
        <f>I38/H35</f>
        <v>0.56000000000000005</v>
      </c>
    </row>
    <row r="40" spans="1:11" ht="14.45" customHeight="1" x14ac:dyDescent="0.25">
      <c r="A40" s="1" t="s">
        <v>74</v>
      </c>
      <c r="B40" s="36">
        <f>E40/$E$41</f>
        <v>0.44</v>
      </c>
      <c r="C40" s="29" t="s">
        <v>52</v>
      </c>
      <c r="D40" s="1" t="s">
        <v>1</v>
      </c>
      <c r="E40" s="78">
        <v>11</v>
      </c>
      <c r="F40" s="1" t="s">
        <v>57</v>
      </c>
      <c r="H40" s="11"/>
      <c r="I40" s="74"/>
      <c r="J40" s="11"/>
      <c r="K40" s="65"/>
    </row>
    <row r="41" spans="1:11" ht="14.45" customHeight="1" x14ac:dyDescent="0.25">
      <c r="A41" s="4" t="s">
        <v>6</v>
      </c>
      <c r="B41" s="85">
        <v>1</v>
      </c>
      <c r="C41" s="60" t="s">
        <v>53</v>
      </c>
      <c r="D41" s="4" t="s">
        <v>2</v>
      </c>
      <c r="E41" s="35">
        <f>SUM(E39:E40)</f>
        <v>25</v>
      </c>
      <c r="F41" s="4" t="s">
        <v>3</v>
      </c>
    </row>
    <row r="42" spans="1:11" ht="14.45" customHeight="1" x14ac:dyDescent="0.25">
      <c r="A42" t="s">
        <v>66</v>
      </c>
    </row>
    <row r="43" spans="1:11" ht="14.45" customHeight="1" x14ac:dyDescent="0.25"/>
    <row r="44" spans="1:11" ht="14.45" customHeight="1" x14ac:dyDescent="0.25"/>
    <row r="45" spans="1:11" ht="22.9" customHeight="1" x14ac:dyDescent="0.4">
      <c r="A45" s="59" t="s">
        <v>15</v>
      </c>
      <c r="B45" s="37"/>
      <c r="C45" s="37"/>
      <c r="D45" s="37"/>
      <c r="E45" s="37"/>
      <c r="F45" s="37"/>
      <c r="G45" s="38"/>
    </row>
    <row r="46" spans="1:11" ht="14.45" customHeight="1" x14ac:dyDescent="0.25"/>
    <row r="47" spans="1:11" ht="14.4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vt:i4>
      </vt:variant>
    </vt:vector>
  </HeadingPairs>
  <TitlesOfParts>
    <vt:vector size="36" baseType="lpstr">
      <vt:lpstr>Topics</vt:lpstr>
      <vt:lpstr>$MarkupFormula</vt:lpstr>
      <vt:lpstr>$MarkupFormula (an)</vt:lpstr>
      <vt:lpstr>MarkupOnCost</vt:lpstr>
      <vt:lpstr>MarkupOnCost (an)</vt:lpstr>
      <vt:lpstr>MarkupOnSellPrice</vt:lpstr>
      <vt:lpstr>MarkupOnSellPrice (an)</vt:lpstr>
      <vt:lpstr>MOC Template</vt:lpstr>
      <vt:lpstr>MOC and MOSP Template (an)</vt:lpstr>
      <vt:lpstr>MOC Template (an)</vt:lpstr>
      <vt:lpstr>MOC examples</vt:lpstr>
      <vt:lpstr>MOC examples (an)</vt:lpstr>
      <vt:lpstr>Formulas-2nd old</vt:lpstr>
      <vt:lpstr>Formulas - old (an)</vt:lpstr>
      <vt:lpstr>MOSP Template</vt:lpstr>
      <vt:lpstr>MOSP Template (an)</vt:lpstr>
      <vt:lpstr>MOSP examples</vt:lpstr>
      <vt:lpstr>Chapter 3</vt:lpstr>
      <vt:lpstr>Formulas-old</vt:lpstr>
      <vt:lpstr>MOSP examples (an)</vt:lpstr>
      <vt:lpstr>Perishable Goods</vt:lpstr>
      <vt:lpstr>Perishable Goods (an)</vt:lpstr>
      <vt:lpstr>MOC and MOSP</vt:lpstr>
      <vt:lpstr>MOC and MOSP (an)</vt:lpstr>
      <vt:lpstr>Convert</vt:lpstr>
      <vt:lpstr>Markdown (1)</vt:lpstr>
      <vt:lpstr>Markdown (1AN)</vt:lpstr>
      <vt:lpstr>Markdown (2)</vt:lpstr>
      <vt:lpstr>Markdown (2AN)</vt:lpstr>
      <vt:lpstr>Convert (an)</vt:lpstr>
      <vt:lpstr>InvoiceExample(an)</vt:lpstr>
      <vt:lpstr>HW=&gt;&gt;</vt:lpstr>
      <vt:lpstr>8(1)</vt:lpstr>
      <vt:lpstr>8(2)</vt:lpstr>
      <vt:lpstr>'Formulas - old (an)'!Print_Area</vt:lpstr>
      <vt:lpstr>'Formulas-2nd old'!Print_Area</vt:lpstr>
    </vt:vector>
  </TitlesOfParts>
  <Company>Highline Community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Girvin</dc:creator>
  <cp:lastModifiedBy>Girvin, Michael</cp:lastModifiedBy>
  <cp:lastPrinted>2012-03-04T22:21:23Z</cp:lastPrinted>
  <dcterms:created xsi:type="dcterms:W3CDTF">2011-11-15T21:01:29Z</dcterms:created>
  <dcterms:modified xsi:type="dcterms:W3CDTF">2016-07-25T22:00:58Z</dcterms:modified>
</cp:coreProperties>
</file>